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oogonderwijsenjeugd.sharepoint.com/sites/afd_AK/Applicatiebeheer/Visma.net/Migratie/Migratie YF-VISMA 2024/Klanten/LEVWN 70/Klant/Werkprocessen/Zwangerschaps-en bevallingverlof/"/>
    </mc:Choice>
  </mc:AlternateContent>
  <xr:revisionPtr revIDLastSave="134" documentId="13_ncr:1_{C217CFEF-F33D-42CF-8085-7BEA208DA80D}" xr6:coauthVersionLast="47" xr6:coauthVersionMax="47" xr10:uidLastSave="{480C80E7-ABE9-44A9-A5C6-5B8ECDB61FB4}"/>
  <bookViews>
    <workbookView xWindow="14328" yWindow="12924" windowWidth="23256" windowHeight="13896" xr2:uid="{00000000-000D-0000-FFFF-FFFF00000000}"/>
  </bookViews>
  <sheets>
    <sheet name="Blad1" sheetId="1" r:id="rId1"/>
    <sheet name="Blad2" sheetId="2" state="hidden" r:id="rId2"/>
    <sheet name="Blad3" sheetId="3" state="hidden" r:id="rId3"/>
  </sheets>
  <definedNames>
    <definedName name="_xlnm.Print_Area" localSheetId="0">Blad1!$A$1:$G$44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C19" i="1"/>
  <c r="A9" i="1" l="1"/>
  <c r="B26" i="2"/>
  <c r="B27" i="2" s="1"/>
  <c r="F15" i="2"/>
  <c r="C13" i="2"/>
  <c r="C14" i="2" s="1"/>
  <c r="E12" i="2"/>
  <c r="D12" i="2"/>
  <c r="E11" i="2"/>
  <c r="D11" i="2"/>
  <c r="E10" i="2"/>
  <c r="D10" i="2"/>
  <c r="C10" i="2"/>
  <c r="E9" i="2"/>
  <c r="D9" i="2"/>
  <c r="C9" i="2"/>
  <c r="E8" i="2"/>
  <c r="D8" i="2"/>
  <c r="J7" i="2"/>
  <c r="I7" i="2"/>
  <c r="E7" i="2"/>
  <c r="D7" i="2"/>
  <c r="I6" i="2"/>
  <c r="E6" i="2"/>
  <c r="D6" i="2"/>
  <c r="I5" i="2"/>
  <c r="E5" i="2"/>
  <c r="D5" i="2"/>
  <c r="J4" i="2"/>
  <c r="I4" i="2"/>
  <c r="D4" i="2"/>
  <c r="E4" i="2" s="1"/>
  <c r="C4" i="2"/>
  <c r="J3" i="2"/>
  <c r="I3" i="2"/>
  <c r="E3" i="2"/>
  <c r="D3" i="2"/>
  <c r="C3" i="2"/>
  <c r="E2" i="2"/>
  <c r="D2" i="2"/>
  <c r="C2" i="2"/>
  <c r="C1" i="2"/>
  <c r="G7" i="2" l="1"/>
  <c r="G11" i="2"/>
  <c r="G10" i="2"/>
  <c r="G8" i="2"/>
  <c r="G6" i="2"/>
  <c r="G9" i="2"/>
  <c r="B28" i="2"/>
  <c r="C27" i="2"/>
  <c r="L27" i="2" s="1"/>
  <c r="G5" i="2"/>
  <c r="D17" i="2"/>
  <c r="E17" i="2" s="1"/>
  <c r="F18" i="2" s="1"/>
  <c r="D15" i="2"/>
  <c r="E15" i="2" s="1"/>
  <c r="F16" i="2" s="1"/>
  <c r="D18" i="2"/>
  <c r="E18" i="2" s="1"/>
  <c r="F19" i="2" s="1"/>
  <c r="D20" i="2"/>
  <c r="E20" i="2" s="1"/>
  <c r="F21" i="2" s="1"/>
  <c r="J5" i="2"/>
  <c r="D24" i="2"/>
  <c r="D21" i="2"/>
  <c r="D25" i="2"/>
  <c r="A23" i="1" s="1"/>
  <c r="D22" i="2"/>
  <c r="D16" i="2"/>
  <c r="D19" i="2"/>
  <c r="D23" i="2"/>
  <c r="C26" i="2"/>
  <c r="L26" i="2" s="1"/>
  <c r="B29" i="2" l="1"/>
  <c r="D29" i="2" s="1"/>
  <c r="C28" i="2"/>
  <c r="L28" i="2" s="1"/>
  <c r="G20" i="2"/>
  <c r="G18" i="2"/>
  <c r="E22" i="2"/>
  <c r="F23" i="2" s="1"/>
  <c r="E24" i="2"/>
  <c r="F25" i="2" s="1"/>
  <c r="E16" i="2"/>
  <c r="F17" i="2" s="1"/>
  <c r="E23" i="2"/>
  <c r="F24" i="2" s="1"/>
  <c r="G15" i="2"/>
  <c r="E19" i="2"/>
  <c r="F20" i="2" s="1"/>
  <c r="D28" i="2"/>
  <c r="D27" i="2"/>
  <c r="D26" i="2"/>
  <c r="E25" i="2"/>
  <c r="G25" i="2" s="1"/>
  <c r="E21" i="2"/>
  <c r="F22" i="2" s="1"/>
  <c r="G17" i="2"/>
  <c r="C29" i="2" l="1"/>
  <c r="L29" i="2" s="1"/>
  <c r="B30" i="2"/>
  <c r="G24" i="2"/>
  <c r="G21" i="2"/>
  <c r="G16" i="2"/>
  <c r="E30" i="2"/>
  <c r="G22" i="2"/>
  <c r="E26" i="2"/>
  <c r="F26" i="2" s="1"/>
  <c r="H26" i="2" s="1"/>
  <c r="E29" i="2"/>
  <c r="F29" i="2" s="1"/>
  <c r="H29" i="2" s="1"/>
  <c r="E27" i="2"/>
  <c r="F27" i="2" s="1"/>
  <c r="H27" i="2" s="1"/>
  <c r="E28" i="2"/>
  <c r="F28" i="2" s="1"/>
  <c r="H28" i="2" s="1"/>
  <c r="G19" i="2"/>
  <c r="G23" i="2"/>
  <c r="F13" i="1" l="1"/>
  <c r="D30" i="2"/>
  <c r="F30" i="2" s="1"/>
  <c r="H30" i="2" s="1"/>
  <c r="C30" i="2"/>
  <c r="L30" i="2" s="1"/>
  <c r="B31" i="2"/>
  <c r="D31" i="2" l="1"/>
  <c r="B32" i="2"/>
  <c r="E31" i="2"/>
  <c r="C31" i="2"/>
  <c r="L31" i="2" s="1"/>
  <c r="F31" i="2" l="1"/>
  <c r="H31" i="2" s="1"/>
  <c r="D32" i="2"/>
  <c r="C32" i="2"/>
  <c r="L32" i="2" s="1"/>
  <c r="B33" i="2"/>
  <c r="E32" i="2"/>
  <c r="F32" i="2" l="1"/>
  <c r="H32" i="2" s="1"/>
  <c r="B34" i="2"/>
  <c r="E33" i="2"/>
  <c r="C33" i="2"/>
  <c r="L33" i="2" s="1"/>
  <c r="D33" i="2"/>
  <c r="F33" i="2" l="1"/>
  <c r="H33" i="2" s="1"/>
  <c r="E34" i="2"/>
  <c r="B35" i="2"/>
  <c r="C34" i="2"/>
  <c r="L34" i="2" s="1"/>
  <c r="D34" i="2"/>
  <c r="F34" i="2" l="1"/>
  <c r="H34" i="2" s="1"/>
  <c r="D35" i="2"/>
  <c r="C35" i="2"/>
  <c r="L35" i="2" s="1"/>
  <c r="E35" i="2"/>
  <c r="B36" i="2"/>
  <c r="D36" i="2" l="1"/>
  <c r="C36" i="2"/>
  <c r="L36" i="2" s="1"/>
  <c r="B37" i="2"/>
  <c r="E36" i="2"/>
  <c r="F35" i="2"/>
  <c r="H35" i="2" s="1"/>
  <c r="F36" i="2" l="1"/>
  <c r="H36" i="2" s="1"/>
  <c r="C37" i="2"/>
  <c r="L37" i="2" s="1"/>
  <c r="E37" i="2"/>
  <c r="D37" i="2"/>
  <c r="B38" i="2"/>
  <c r="F37" i="2" l="1"/>
  <c r="H37" i="2" s="1"/>
  <c r="D38" i="2"/>
  <c r="C38" i="2"/>
  <c r="L38" i="2" s="1"/>
  <c r="B39" i="2"/>
  <c r="E38" i="2"/>
  <c r="F38" i="2" l="1"/>
  <c r="H38" i="2" s="1"/>
  <c r="E39" i="2"/>
  <c r="D39" i="2"/>
  <c r="B40" i="2"/>
  <c r="C39" i="2"/>
  <c r="L39" i="2" s="1"/>
  <c r="F39" i="2" l="1"/>
  <c r="H39" i="2" s="1"/>
  <c r="B41" i="2"/>
  <c r="E40" i="2"/>
  <c r="D40" i="2"/>
  <c r="C40" i="2"/>
  <c r="L40" i="2" s="1"/>
  <c r="F40" i="2" l="1"/>
  <c r="H40" i="2" s="1"/>
  <c r="C41" i="2"/>
  <c r="L41" i="2" s="1"/>
  <c r="B42" i="2"/>
  <c r="E41" i="2"/>
  <c r="D41" i="2"/>
  <c r="F41" i="2" l="1"/>
  <c r="H41" i="2" s="1"/>
  <c r="E42" i="2"/>
  <c r="D42" i="2"/>
  <c r="C42" i="2"/>
  <c r="L42" i="2" s="1"/>
  <c r="B43" i="2"/>
  <c r="F42" i="2" l="1"/>
  <c r="H42" i="2" s="1"/>
  <c r="B44" i="2"/>
  <c r="E43" i="2"/>
  <c r="D43" i="2"/>
  <c r="C43" i="2"/>
  <c r="L43" i="2" s="1"/>
  <c r="F43" i="2" l="1"/>
  <c r="H43" i="2" s="1"/>
  <c r="B45" i="2"/>
  <c r="E44" i="2"/>
  <c r="D44" i="2"/>
  <c r="C44" i="2"/>
  <c r="L44" i="2" s="1"/>
  <c r="F44" i="2" l="1"/>
  <c r="H44" i="2" s="1"/>
  <c r="E45" i="2"/>
  <c r="D45" i="2"/>
  <c r="C45" i="2"/>
  <c r="L45" i="2" s="1"/>
  <c r="B46" i="2"/>
  <c r="F45" i="2" l="1"/>
  <c r="H45" i="2" s="1"/>
  <c r="E46" i="2"/>
  <c r="D46" i="2"/>
  <c r="C46" i="2"/>
  <c r="L46" i="2" s="1"/>
  <c r="B47" i="2"/>
  <c r="F46" i="2" l="1"/>
  <c r="H46" i="2" s="1"/>
  <c r="B48" i="2"/>
  <c r="E47" i="2"/>
  <c r="D47" i="2"/>
  <c r="C47" i="2"/>
  <c r="L47" i="2" s="1"/>
  <c r="F47" i="2" l="1"/>
  <c r="H47" i="2" s="1"/>
  <c r="B49" i="2"/>
  <c r="E48" i="2"/>
  <c r="D48" i="2"/>
  <c r="C48" i="2"/>
  <c r="L48" i="2" s="1"/>
  <c r="F48" i="2" l="1"/>
  <c r="H48" i="2" s="1"/>
  <c r="E49" i="2"/>
  <c r="D49" i="2"/>
  <c r="C49" i="2"/>
  <c r="L49" i="2" s="1"/>
  <c r="B50" i="2"/>
  <c r="D50" i="2" l="1"/>
  <c r="C50" i="2"/>
  <c r="L50" i="2" s="1"/>
  <c r="B51" i="2"/>
  <c r="E50" i="2"/>
  <c r="F49" i="2"/>
  <c r="H49" i="2" s="1"/>
  <c r="B52" i="2" l="1"/>
  <c r="E51" i="2"/>
  <c r="D51" i="2"/>
  <c r="C51" i="2"/>
  <c r="L51" i="2" s="1"/>
  <c r="F50" i="2"/>
  <c r="H50" i="2" s="1"/>
  <c r="F51" i="2" l="1"/>
  <c r="H51" i="2" s="1"/>
  <c r="B53" i="2"/>
  <c r="E52" i="2"/>
  <c r="D52" i="2"/>
  <c r="C52" i="2"/>
  <c r="L52" i="2" s="1"/>
  <c r="F52" i="2" l="1"/>
  <c r="H52" i="2" s="1"/>
  <c r="E53" i="2"/>
  <c r="D53" i="2"/>
  <c r="C53" i="2"/>
  <c r="L53" i="2" s="1"/>
  <c r="B54" i="2"/>
  <c r="F53" i="2" l="1"/>
  <c r="H53" i="2" s="1"/>
  <c r="E54" i="2"/>
  <c r="D54" i="2"/>
  <c r="C54" i="2"/>
  <c r="L54" i="2" s="1"/>
  <c r="B55" i="2"/>
  <c r="F54" i="2" l="1"/>
  <c r="H54" i="2" s="1"/>
  <c r="B56" i="2"/>
  <c r="E55" i="2"/>
  <c r="D55" i="2"/>
  <c r="C55" i="2"/>
  <c r="L55" i="2" s="1"/>
  <c r="F55" i="2" l="1"/>
  <c r="H55" i="2" s="1"/>
  <c r="B57" i="2"/>
  <c r="E56" i="2"/>
  <c r="D56" i="2"/>
  <c r="C56" i="2"/>
  <c r="L56" i="2" s="1"/>
  <c r="F56" i="2" l="1"/>
  <c r="H56" i="2" s="1"/>
  <c r="E57" i="2"/>
  <c r="D57" i="2"/>
  <c r="C57" i="2"/>
  <c r="L57" i="2" s="1"/>
  <c r="B58" i="2"/>
  <c r="F57" i="2" l="1"/>
  <c r="H57" i="2" s="1"/>
  <c r="E58" i="2"/>
  <c r="D58" i="2"/>
  <c r="C58" i="2"/>
  <c r="L58" i="2" s="1"/>
  <c r="B59" i="2"/>
  <c r="F58" i="2" l="1"/>
  <c r="H58" i="2" s="1"/>
  <c r="B60" i="2"/>
  <c r="E59" i="2"/>
  <c r="D59" i="2"/>
  <c r="C59" i="2"/>
  <c r="L59" i="2" s="1"/>
  <c r="F59" i="2" l="1"/>
  <c r="H59" i="2" s="1"/>
  <c r="B61" i="2"/>
  <c r="E60" i="2"/>
  <c r="D60" i="2"/>
  <c r="C60" i="2"/>
  <c r="L60" i="2" s="1"/>
  <c r="F60" i="2" l="1"/>
  <c r="H60" i="2" s="1"/>
  <c r="E61" i="2"/>
  <c r="D61" i="2"/>
  <c r="C61" i="2"/>
  <c r="L61" i="2" s="1"/>
  <c r="B62" i="2"/>
  <c r="F61" i="2" l="1"/>
  <c r="H61" i="2" s="1"/>
  <c r="E62" i="2"/>
  <c r="D62" i="2"/>
  <c r="C62" i="2"/>
  <c r="L62" i="2" s="1"/>
  <c r="B63" i="2"/>
  <c r="F62" i="2" l="1"/>
  <c r="H62" i="2" s="1"/>
  <c r="B64" i="2"/>
  <c r="C63" i="2"/>
  <c r="L63" i="2" s="1"/>
  <c r="E63" i="2"/>
  <c r="D63" i="2"/>
  <c r="F63" i="2" l="1"/>
  <c r="H63" i="2" s="1"/>
  <c r="B65" i="2"/>
  <c r="E64" i="2"/>
  <c r="C64" i="2"/>
  <c r="L64" i="2" s="1"/>
  <c r="D64" i="2"/>
  <c r="F64" i="2" l="1"/>
  <c r="H64" i="2" s="1"/>
  <c r="E65" i="2"/>
  <c r="D65" i="2"/>
  <c r="C65" i="2"/>
  <c r="L65" i="2" s="1"/>
  <c r="B66" i="2"/>
  <c r="F65" i="2" l="1"/>
  <c r="H65" i="2" s="1"/>
  <c r="E66" i="2"/>
  <c r="D66" i="2"/>
  <c r="C66" i="2"/>
  <c r="L66" i="2" s="1"/>
  <c r="B67" i="2"/>
  <c r="F66" i="2" l="1"/>
  <c r="H66" i="2" s="1"/>
  <c r="B68" i="2"/>
  <c r="E67" i="2"/>
  <c r="D67" i="2"/>
  <c r="C67" i="2"/>
  <c r="L67" i="2" s="1"/>
  <c r="F67" i="2" l="1"/>
  <c r="H67" i="2" s="1"/>
  <c r="B69" i="2"/>
  <c r="E68" i="2"/>
  <c r="D68" i="2"/>
  <c r="C68" i="2"/>
  <c r="L68" i="2" s="1"/>
  <c r="F68" i="2" l="1"/>
  <c r="H68" i="2" s="1"/>
  <c r="E69" i="2"/>
  <c r="D69" i="2"/>
  <c r="C69" i="2"/>
  <c r="L69" i="2" s="1"/>
  <c r="B70" i="2"/>
  <c r="F69" i="2" l="1"/>
  <c r="H69" i="2" s="1"/>
  <c r="E70" i="2"/>
  <c r="D70" i="2"/>
  <c r="C70" i="2"/>
  <c r="L70" i="2" s="1"/>
  <c r="B71" i="2"/>
  <c r="F70" i="2" l="1"/>
  <c r="H70" i="2" s="1"/>
  <c r="B72" i="2"/>
  <c r="E71" i="2"/>
  <c r="D71" i="2"/>
  <c r="C71" i="2"/>
  <c r="L71" i="2" s="1"/>
  <c r="F71" i="2" l="1"/>
  <c r="H71" i="2" s="1"/>
  <c r="B73" i="2"/>
  <c r="E72" i="2"/>
  <c r="D72" i="2"/>
  <c r="C72" i="2"/>
  <c r="L72" i="2" s="1"/>
  <c r="F72" i="2" l="1"/>
  <c r="H72" i="2" s="1"/>
  <c r="E73" i="2"/>
  <c r="D73" i="2"/>
  <c r="C73" i="2"/>
  <c r="L73" i="2" s="1"/>
  <c r="B74" i="2"/>
  <c r="F73" i="2" l="1"/>
  <c r="H73" i="2" s="1"/>
  <c r="E74" i="2"/>
  <c r="D74" i="2"/>
  <c r="C74" i="2"/>
  <c r="L74" i="2" s="1"/>
  <c r="B75" i="2"/>
  <c r="F74" i="2" l="1"/>
  <c r="H74" i="2" s="1"/>
  <c r="B76" i="2"/>
  <c r="E75" i="2"/>
  <c r="D75" i="2"/>
  <c r="C75" i="2"/>
  <c r="L75" i="2" s="1"/>
  <c r="F75" i="2" l="1"/>
  <c r="H75" i="2" s="1"/>
  <c r="B77" i="2"/>
  <c r="E76" i="2"/>
  <c r="D76" i="2"/>
  <c r="C76" i="2"/>
  <c r="L76" i="2" s="1"/>
  <c r="F76" i="2" l="1"/>
  <c r="H76" i="2" s="1"/>
  <c r="E77" i="2"/>
  <c r="D77" i="2"/>
  <c r="C77" i="2"/>
  <c r="L77" i="2" s="1"/>
  <c r="B78" i="2"/>
  <c r="E78" i="2" l="1"/>
  <c r="D78" i="2"/>
  <c r="C78" i="2"/>
  <c r="L78" i="2" s="1"/>
  <c r="B79" i="2"/>
  <c r="F77" i="2"/>
  <c r="H77" i="2" s="1"/>
  <c r="F78" i="2" l="1"/>
  <c r="H78" i="2" s="1"/>
  <c r="E79" i="2"/>
  <c r="D79" i="2"/>
  <c r="C79" i="2"/>
  <c r="L79" i="2" s="1"/>
  <c r="B80" i="2"/>
  <c r="F79" i="2" l="1"/>
  <c r="H79" i="2" s="1"/>
  <c r="E80" i="2"/>
  <c r="D80" i="2"/>
  <c r="C80" i="2"/>
  <c r="L80" i="2" s="1"/>
  <c r="B81" i="2"/>
  <c r="F80" i="2" l="1"/>
  <c r="H80" i="2" s="1"/>
  <c r="C81" i="2"/>
  <c r="L81" i="2" s="1"/>
  <c r="E81" i="2"/>
  <c r="D81" i="2"/>
  <c r="B82" i="2"/>
  <c r="F81" i="2" l="1"/>
  <c r="H81" i="2" s="1"/>
  <c r="C82" i="2"/>
  <c r="L82" i="2" s="1"/>
  <c r="B83" i="2"/>
  <c r="E82" i="2"/>
  <c r="D82" i="2"/>
  <c r="F82" i="2" l="1"/>
  <c r="H82" i="2" s="1"/>
  <c r="C83" i="2"/>
  <c r="L83" i="2" s="1"/>
  <c r="D83" i="2"/>
  <c r="B84" i="2"/>
  <c r="E83" i="2"/>
  <c r="E84" i="2" l="1"/>
  <c r="B85" i="2"/>
  <c r="D84" i="2"/>
  <c r="C84" i="2"/>
  <c r="L84" i="2" s="1"/>
  <c r="F83" i="2"/>
  <c r="H83" i="2" s="1"/>
  <c r="F84" i="2" l="1"/>
  <c r="H84" i="2" s="1"/>
  <c r="C85" i="2"/>
  <c r="L85" i="2" s="1"/>
  <c r="B86" i="2"/>
  <c r="E85" i="2"/>
  <c r="D85" i="2"/>
  <c r="F85" i="2" l="1"/>
  <c r="H85" i="2" s="1"/>
  <c r="C86" i="2"/>
  <c r="L86" i="2" s="1"/>
  <c r="E86" i="2"/>
  <c r="D86" i="2"/>
  <c r="B87" i="2"/>
  <c r="F86" i="2" l="1"/>
  <c r="H86" i="2" s="1"/>
  <c r="B88" i="2"/>
  <c r="E87" i="2"/>
  <c r="D87" i="2"/>
  <c r="C87" i="2"/>
  <c r="L87" i="2" s="1"/>
  <c r="F87" i="2" l="1"/>
  <c r="H87" i="2" s="1"/>
  <c r="C88" i="2"/>
  <c r="L88" i="2" s="1"/>
  <c r="B89" i="2"/>
  <c r="E88" i="2"/>
  <c r="D88" i="2"/>
  <c r="F88" i="2" l="1"/>
  <c r="H88" i="2" s="1"/>
  <c r="E89" i="2"/>
  <c r="D89" i="2"/>
  <c r="C89" i="2"/>
  <c r="L89" i="2" s="1"/>
  <c r="B90" i="2"/>
  <c r="F89" i="2" l="1"/>
  <c r="H89" i="2" s="1"/>
  <c r="E90" i="2"/>
  <c r="C90" i="2"/>
  <c r="L90" i="2" s="1"/>
  <c r="B91" i="2"/>
  <c r="D90" i="2"/>
  <c r="F90" i="2" l="1"/>
  <c r="H90" i="2" s="1"/>
  <c r="B92" i="2"/>
  <c r="D91" i="2"/>
  <c r="C91" i="2"/>
  <c r="L91" i="2" s="1"/>
  <c r="E91" i="2"/>
  <c r="F91" i="2" l="1"/>
  <c r="H91" i="2" s="1"/>
  <c r="C92" i="2"/>
  <c r="L92" i="2" s="1"/>
  <c r="B93" i="2"/>
  <c r="E92" i="2"/>
  <c r="D92" i="2"/>
  <c r="F92" i="2" l="1"/>
  <c r="H92" i="2" s="1"/>
  <c r="E93" i="2"/>
  <c r="D93" i="2"/>
  <c r="C93" i="2"/>
  <c r="L93" i="2" s="1"/>
  <c r="B94" i="2"/>
  <c r="E94" i="2" l="1"/>
  <c r="B95" i="2"/>
  <c r="C94" i="2"/>
  <c r="L94" i="2" s="1"/>
  <c r="D94" i="2"/>
  <c r="F93" i="2"/>
  <c r="H93" i="2" s="1"/>
  <c r="F94" i="2" l="1"/>
  <c r="H94" i="2" s="1"/>
  <c r="B96" i="2"/>
  <c r="E95" i="2"/>
  <c r="C95" i="2"/>
  <c r="L95" i="2" s="1"/>
  <c r="D95" i="2"/>
  <c r="F95" i="2" l="1"/>
  <c r="H95" i="2" s="1"/>
  <c r="D96" i="2"/>
  <c r="C96" i="2"/>
  <c r="L96" i="2" s="1"/>
  <c r="B97" i="2"/>
  <c r="E96" i="2"/>
  <c r="E97" i="2" l="1"/>
  <c r="D97" i="2"/>
  <c r="C97" i="2"/>
  <c r="L97" i="2" s="1"/>
  <c r="B98" i="2"/>
  <c r="F96" i="2"/>
  <c r="H96" i="2" s="1"/>
  <c r="F97" i="2" l="1"/>
  <c r="H97" i="2" s="1"/>
  <c r="E98" i="2"/>
  <c r="C98" i="2"/>
  <c r="L98" i="2" s="1"/>
  <c r="B99" i="2"/>
  <c r="D98" i="2"/>
  <c r="F98" i="2" l="1"/>
  <c r="H98" i="2" s="1"/>
  <c r="B100" i="2"/>
  <c r="D99" i="2"/>
  <c r="C99" i="2"/>
  <c r="L99" i="2" s="1"/>
  <c r="E99" i="2"/>
  <c r="F99" i="2" l="1"/>
  <c r="H99" i="2" s="1"/>
  <c r="C100" i="2"/>
  <c r="L100" i="2" s="1"/>
  <c r="B101" i="2"/>
  <c r="E100" i="2"/>
  <c r="D100" i="2"/>
  <c r="F100" i="2" l="1"/>
  <c r="H100" i="2" s="1"/>
  <c r="E101" i="2"/>
  <c r="D101" i="2"/>
  <c r="C101" i="2"/>
  <c r="L101" i="2" s="1"/>
  <c r="B102" i="2"/>
  <c r="F101" i="2" l="1"/>
  <c r="H101" i="2" s="1"/>
  <c r="E102" i="2"/>
  <c r="C102" i="2"/>
  <c r="L102" i="2" s="1"/>
  <c r="B103" i="2"/>
  <c r="D102" i="2"/>
  <c r="F102" i="2" l="1"/>
  <c r="H102" i="2" s="1"/>
  <c r="B104" i="2"/>
  <c r="E103" i="2"/>
  <c r="D103" i="2"/>
  <c r="C103" i="2"/>
  <c r="L103" i="2" s="1"/>
  <c r="F103" i="2" l="1"/>
  <c r="H103" i="2" s="1"/>
  <c r="C104" i="2"/>
  <c r="L104" i="2" s="1"/>
  <c r="B105" i="2"/>
  <c r="E104" i="2"/>
  <c r="D104" i="2"/>
  <c r="F104" i="2" l="1"/>
  <c r="H104" i="2" s="1"/>
  <c r="E105" i="2"/>
  <c r="D105" i="2"/>
  <c r="B106" i="2"/>
  <c r="C105" i="2"/>
  <c r="L105" i="2" s="1"/>
  <c r="F105" i="2" l="1"/>
  <c r="H105" i="2" s="1"/>
  <c r="E106" i="2"/>
  <c r="C106" i="2"/>
  <c r="L106" i="2" s="1"/>
  <c r="B107" i="2"/>
  <c r="D106" i="2"/>
  <c r="F106" i="2" l="1"/>
  <c r="H106" i="2" s="1"/>
  <c r="B108" i="2"/>
  <c r="D107" i="2"/>
  <c r="C107" i="2"/>
  <c r="L107" i="2" s="1"/>
  <c r="E107" i="2"/>
  <c r="F107" i="2" l="1"/>
  <c r="H107" i="2" s="1"/>
  <c r="C108" i="2"/>
  <c r="L108" i="2" s="1"/>
  <c r="B109" i="2"/>
  <c r="D108" i="2"/>
  <c r="E108" i="2"/>
  <c r="F108" i="2" l="1"/>
  <c r="H108" i="2" s="1"/>
  <c r="E109" i="2"/>
  <c r="D109" i="2"/>
  <c r="C109" i="2"/>
  <c r="L109" i="2" s="1"/>
  <c r="B110" i="2"/>
  <c r="F109" i="2" l="1"/>
  <c r="H109" i="2" s="1"/>
  <c r="E110" i="2"/>
  <c r="C110" i="2"/>
  <c r="L110" i="2" s="1"/>
  <c r="B111" i="2"/>
  <c r="D110" i="2"/>
  <c r="F110" i="2" l="1"/>
  <c r="H110" i="2" s="1"/>
  <c r="B112" i="2"/>
  <c r="E111" i="2"/>
  <c r="D111" i="2"/>
  <c r="C111" i="2"/>
  <c r="L111" i="2" s="1"/>
  <c r="F111" i="2" l="1"/>
  <c r="H111" i="2" s="1"/>
  <c r="C112" i="2"/>
  <c r="L112" i="2" s="1"/>
  <c r="B113" i="2"/>
  <c r="E112" i="2"/>
  <c r="D112" i="2"/>
  <c r="F112" i="2" l="1"/>
  <c r="H112" i="2" s="1"/>
  <c r="E113" i="2"/>
  <c r="D113" i="2"/>
  <c r="B114" i="2"/>
  <c r="C113" i="2"/>
  <c r="L113" i="2" s="1"/>
  <c r="F113" i="2" l="1"/>
  <c r="H113" i="2" s="1"/>
  <c r="E114" i="2"/>
  <c r="C114" i="2"/>
  <c r="L114" i="2" s="1"/>
  <c r="B115" i="2"/>
  <c r="D114" i="2"/>
  <c r="F114" i="2" l="1"/>
  <c r="H114" i="2" s="1"/>
  <c r="B116" i="2"/>
  <c r="D115" i="2"/>
  <c r="C115" i="2"/>
  <c r="L115" i="2" s="1"/>
  <c r="E115" i="2"/>
  <c r="F115" i="2" l="1"/>
  <c r="H115" i="2" s="1"/>
  <c r="C116" i="2"/>
  <c r="L116" i="2" s="1"/>
  <c r="E116" i="2"/>
  <c r="D116" i="2"/>
  <c r="B117" i="2"/>
  <c r="F116" i="2" l="1"/>
  <c r="H116" i="2" s="1"/>
  <c r="E117" i="2"/>
  <c r="D117" i="2"/>
  <c r="C117" i="2"/>
  <c r="L117" i="2" s="1"/>
  <c r="B118" i="2"/>
  <c r="F117" i="2" l="1"/>
  <c r="H117" i="2" s="1"/>
  <c r="E118" i="2"/>
  <c r="C118" i="2"/>
  <c r="L118" i="2" s="1"/>
  <c r="B119" i="2"/>
  <c r="D118" i="2"/>
  <c r="F118" i="2" l="1"/>
  <c r="H118" i="2" s="1"/>
  <c r="B120" i="2"/>
  <c r="E119" i="2"/>
  <c r="D119" i="2"/>
  <c r="C119" i="2"/>
  <c r="L119" i="2" s="1"/>
  <c r="F119" i="2" l="1"/>
  <c r="H119" i="2" s="1"/>
  <c r="C120" i="2"/>
  <c r="L120" i="2" s="1"/>
  <c r="B121" i="2"/>
  <c r="E120" i="2"/>
  <c r="D120" i="2"/>
  <c r="F120" i="2" l="1"/>
  <c r="H120" i="2" s="1"/>
  <c r="E121" i="2"/>
  <c r="D121" i="2"/>
  <c r="C121" i="2"/>
  <c r="L121" i="2" s="1"/>
  <c r="B122" i="2"/>
  <c r="F121" i="2" l="1"/>
  <c r="H121" i="2" s="1"/>
  <c r="E122" i="2"/>
  <c r="C122" i="2"/>
  <c r="L122" i="2" s="1"/>
  <c r="B123" i="2"/>
  <c r="D122" i="2"/>
  <c r="F122" i="2" l="1"/>
  <c r="H122" i="2" s="1"/>
  <c r="B124" i="2"/>
  <c r="D123" i="2"/>
  <c r="C123" i="2"/>
  <c r="L123" i="2" s="1"/>
  <c r="E123" i="2"/>
  <c r="F123" i="2" l="1"/>
  <c r="H123" i="2" s="1"/>
  <c r="C124" i="2"/>
  <c r="L124" i="2" s="1"/>
  <c r="B125" i="2"/>
  <c r="E124" i="2"/>
  <c r="D124" i="2"/>
  <c r="F124" i="2" l="1"/>
  <c r="H124" i="2" s="1"/>
  <c r="E125" i="2"/>
  <c r="D125" i="2"/>
  <c r="C125" i="2"/>
  <c r="L125" i="2" s="1"/>
  <c r="B126" i="2"/>
  <c r="F125" i="2" l="1"/>
  <c r="H125" i="2" s="1"/>
  <c r="E126" i="2"/>
  <c r="C126" i="2"/>
  <c r="L126" i="2" s="1"/>
  <c r="B127" i="2"/>
  <c r="D126" i="2"/>
  <c r="F126" i="2" l="1"/>
  <c r="H126" i="2" s="1"/>
  <c r="B128" i="2"/>
  <c r="E127" i="2"/>
  <c r="D127" i="2"/>
  <c r="C127" i="2"/>
  <c r="L127" i="2" s="1"/>
  <c r="F127" i="2" l="1"/>
  <c r="H127" i="2" s="1"/>
  <c r="C128" i="2"/>
  <c r="L128" i="2" s="1"/>
  <c r="B129" i="2"/>
  <c r="E128" i="2"/>
  <c r="D128" i="2"/>
  <c r="F128" i="2" l="1"/>
  <c r="H128" i="2" s="1"/>
  <c r="D129" i="2"/>
  <c r="E129" i="2"/>
  <c r="B130" i="2"/>
  <c r="C129" i="2"/>
  <c r="L129" i="2" s="1"/>
  <c r="E130" i="2" l="1"/>
  <c r="B131" i="2"/>
  <c r="D130" i="2"/>
  <c r="C130" i="2"/>
  <c r="L130" i="2" s="1"/>
  <c r="F129" i="2"/>
  <c r="H129" i="2" s="1"/>
  <c r="F130" i="2" l="1"/>
  <c r="H130" i="2" s="1"/>
  <c r="D131" i="2"/>
  <c r="E131" i="2"/>
  <c r="B132" i="2"/>
  <c r="C131" i="2"/>
  <c r="L131" i="2" s="1"/>
  <c r="C132" i="2" l="1"/>
  <c r="L132" i="2" s="1"/>
  <c r="E132" i="2"/>
  <c r="D132" i="2"/>
  <c r="B133" i="2"/>
  <c r="F131" i="2"/>
  <c r="H131" i="2" s="1"/>
  <c r="F132" i="2" l="1"/>
  <c r="H132" i="2" s="1"/>
  <c r="E133" i="2"/>
  <c r="D133" i="2"/>
  <c r="C133" i="2"/>
  <c r="L133" i="2" s="1"/>
  <c r="B134" i="2"/>
  <c r="F133" i="2" l="1"/>
  <c r="H133" i="2" s="1"/>
  <c r="E134" i="2"/>
  <c r="C134" i="2"/>
  <c r="L134" i="2" s="1"/>
  <c r="B135" i="2"/>
  <c r="D134" i="2"/>
  <c r="F134" i="2" l="1"/>
  <c r="H134" i="2" s="1"/>
  <c r="B136" i="2"/>
  <c r="E135" i="2"/>
  <c r="D135" i="2"/>
  <c r="C135" i="2"/>
  <c r="L135" i="2" s="1"/>
  <c r="F135" i="2" l="1"/>
  <c r="H135" i="2" s="1"/>
  <c r="C136" i="2"/>
  <c r="L136" i="2" s="1"/>
  <c r="B137" i="2"/>
  <c r="E136" i="2"/>
  <c r="D136" i="2"/>
  <c r="F136" i="2" l="1"/>
  <c r="H136" i="2" s="1"/>
  <c r="E137" i="2"/>
  <c r="D137" i="2"/>
  <c r="C137" i="2"/>
  <c r="L137" i="2" s="1"/>
  <c r="B138" i="2"/>
  <c r="F137" i="2" l="1"/>
  <c r="H137" i="2" s="1"/>
  <c r="E138" i="2"/>
  <c r="C138" i="2"/>
  <c r="L138" i="2" s="1"/>
  <c r="B139" i="2"/>
  <c r="D138" i="2"/>
  <c r="F138" i="2" l="1"/>
  <c r="H138" i="2" s="1"/>
  <c r="D139" i="2"/>
  <c r="C139" i="2"/>
  <c r="L139" i="2" s="1"/>
  <c r="E139" i="2"/>
  <c r="B140" i="2"/>
  <c r="C140" i="2" l="1"/>
  <c r="L140" i="2" s="1"/>
  <c r="B141" i="2"/>
  <c r="E140" i="2"/>
  <c r="D140" i="2"/>
  <c r="F139" i="2"/>
  <c r="H139" i="2" s="1"/>
  <c r="F140" i="2" l="1"/>
  <c r="H140" i="2" s="1"/>
  <c r="E141" i="2"/>
  <c r="D141" i="2"/>
  <c r="C141" i="2"/>
  <c r="L141" i="2" s="1"/>
  <c r="B142" i="2"/>
  <c r="F141" i="2" l="1"/>
  <c r="H141" i="2" s="1"/>
  <c r="E142" i="2"/>
  <c r="C142" i="2"/>
  <c r="L142" i="2" s="1"/>
  <c r="B143" i="2"/>
  <c r="D142" i="2"/>
  <c r="F142" i="2" l="1"/>
  <c r="H142" i="2" s="1"/>
  <c r="B144" i="2"/>
  <c r="C143" i="2"/>
  <c r="L143" i="2" s="1"/>
  <c r="E143" i="2"/>
  <c r="D143" i="2"/>
  <c r="F143" i="2" l="1"/>
  <c r="H143" i="2" s="1"/>
  <c r="C144" i="2"/>
  <c r="L144" i="2" s="1"/>
  <c r="B145" i="2"/>
  <c r="E144" i="2"/>
  <c r="D144" i="2"/>
  <c r="F144" i="2" l="1"/>
  <c r="H144" i="2" s="1"/>
  <c r="E145" i="2"/>
  <c r="D145" i="2"/>
  <c r="C145" i="2"/>
  <c r="L145" i="2" s="1"/>
  <c r="B146" i="2"/>
  <c r="F145" i="2" l="1"/>
  <c r="H145" i="2" s="1"/>
  <c r="B147" i="2"/>
  <c r="E146" i="2"/>
  <c r="D146" i="2"/>
  <c r="C146" i="2"/>
  <c r="L146" i="2" s="1"/>
  <c r="F146" i="2" l="1"/>
  <c r="H146" i="2" s="1"/>
  <c r="C147" i="2"/>
  <c r="L147" i="2" s="1"/>
  <c r="B148" i="2"/>
  <c r="D147" i="2"/>
  <c r="E147" i="2"/>
  <c r="F147" i="2" l="1"/>
  <c r="H147" i="2" s="1"/>
  <c r="E148" i="2"/>
  <c r="D148" i="2"/>
  <c r="B149" i="2"/>
  <c r="C148" i="2"/>
  <c r="L148" i="2" s="1"/>
  <c r="F148" i="2" l="1"/>
  <c r="H148" i="2" s="1"/>
  <c r="E149" i="2"/>
  <c r="B150" i="2"/>
  <c r="C149" i="2"/>
  <c r="L149" i="2" s="1"/>
  <c r="D149" i="2"/>
  <c r="F149" i="2" l="1"/>
  <c r="H149" i="2" s="1"/>
  <c r="E150" i="2"/>
  <c r="D150" i="2"/>
  <c r="C150" i="2"/>
  <c r="L150" i="2" s="1"/>
  <c r="B151" i="2"/>
  <c r="F150" i="2" l="1"/>
  <c r="H150" i="2" s="1"/>
  <c r="C151" i="2"/>
  <c r="L151" i="2" s="1"/>
  <c r="B152" i="2"/>
  <c r="D151" i="2"/>
  <c r="E151" i="2"/>
  <c r="F151" i="2" l="1"/>
  <c r="H151" i="2" s="1"/>
  <c r="B153" i="2"/>
  <c r="E152" i="2"/>
  <c r="D152" i="2"/>
  <c r="C152" i="2"/>
  <c r="L152" i="2" s="1"/>
  <c r="F152" i="2" l="1"/>
  <c r="H152" i="2" s="1"/>
  <c r="E153" i="2"/>
  <c r="D153" i="2"/>
  <c r="C153" i="2"/>
  <c r="L153" i="2" s="1"/>
  <c r="B154" i="2"/>
  <c r="F153" i="2" l="1"/>
  <c r="H153" i="2" s="1"/>
  <c r="B155" i="2"/>
  <c r="E154" i="2"/>
  <c r="D154" i="2"/>
  <c r="C154" i="2"/>
  <c r="L154" i="2" s="1"/>
  <c r="F154" i="2" l="1"/>
  <c r="H154" i="2" s="1"/>
  <c r="C155" i="2"/>
  <c r="L155" i="2" s="1"/>
  <c r="B156" i="2"/>
  <c r="D155" i="2"/>
  <c r="E155" i="2"/>
  <c r="F155" i="2" l="1"/>
  <c r="H155" i="2" s="1"/>
  <c r="B157" i="2"/>
  <c r="E156" i="2"/>
  <c r="C156" i="2"/>
  <c r="L156" i="2" s="1"/>
  <c r="D156" i="2"/>
  <c r="F156" i="2" l="1"/>
  <c r="H156" i="2" s="1"/>
  <c r="E157" i="2"/>
  <c r="C157" i="2"/>
  <c r="L157" i="2" s="1"/>
  <c r="B158" i="2"/>
  <c r="D157" i="2"/>
  <c r="F157" i="2" l="1"/>
  <c r="H157" i="2" s="1"/>
  <c r="E158" i="2"/>
  <c r="C158" i="2"/>
  <c r="L158" i="2" s="1"/>
  <c r="B159" i="2"/>
  <c r="D158" i="2"/>
  <c r="F158" i="2" l="1"/>
  <c r="H158" i="2" s="1"/>
  <c r="C159" i="2"/>
  <c r="L159" i="2" s="1"/>
  <c r="B160" i="2"/>
  <c r="D159" i="2"/>
  <c r="E159" i="2"/>
  <c r="F159" i="2" l="1"/>
  <c r="H159" i="2" s="1"/>
  <c r="B161" i="2"/>
  <c r="E160" i="2"/>
  <c r="D160" i="2"/>
  <c r="C160" i="2"/>
  <c r="L160" i="2" s="1"/>
  <c r="F160" i="2" l="1"/>
  <c r="H160" i="2" s="1"/>
  <c r="E161" i="2"/>
  <c r="B162" i="2"/>
  <c r="C161" i="2"/>
  <c r="L161" i="2" s="1"/>
  <c r="D161" i="2"/>
  <c r="F161" i="2" l="1"/>
  <c r="H161" i="2" s="1"/>
  <c r="E162" i="2"/>
  <c r="D162" i="2"/>
  <c r="C162" i="2"/>
  <c r="L162" i="2" s="1"/>
  <c r="B163" i="2"/>
  <c r="F162" i="2" l="1"/>
  <c r="H162" i="2" s="1"/>
  <c r="B164" i="2"/>
  <c r="D163" i="2"/>
  <c r="E163" i="2"/>
  <c r="C163" i="2"/>
  <c r="L163" i="2" s="1"/>
  <c r="F163" i="2" l="1"/>
  <c r="H163" i="2" s="1"/>
  <c r="B165" i="2"/>
  <c r="E164" i="2"/>
  <c r="D164" i="2"/>
  <c r="C164" i="2"/>
  <c r="L164" i="2" s="1"/>
  <c r="F164" i="2" l="1"/>
  <c r="H164" i="2" s="1"/>
  <c r="E165" i="2"/>
  <c r="B166" i="2"/>
  <c r="C165" i="2"/>
  <c r="L165" i="2" s="1"/>
  <c r="D165" i="2"/>
  <c r="F165" i="2" l="1"/>
  <c r="H165" i="2" s="1"/>
  <c r="D166" i="2"/>
  <c r="E166" i="2"/>
  <c r="C166" i="2"/>
  <c r="L166" i="2" s="1"/>
  <c r="B167" i="2"/>
  <c r="C167" i="2" l="1"/>
  <c r="L167" i="2" s="1"/>
  <c r="B168" i="2"/>
  <c r="D167" i="2"/>
  <c r="E167" i="2"/>
  <c r="F166" i="2"/>
  <c r="H166" i="2" s="1"/>
  <c r="F167" i="2" l="1"/>
  <c r="H167" i="2" s="1"/>
  <c r="B169" i="2"/>
  <c r="E168" i="2"/>
  <c r="C168" i="2"/>
  <c r="L168" i="2" s="1"/>
  <c r="D168" i="2"/>
  <c r="F168" i="2" l="1"/>
  <c r="H168" i="2" s="1"/>
  <c r="D169" i="2"/>
  <c r="C169" i="2"/>
  <c r="L169" i="2" s="1"/>
  <c r="B170" i="2"/>
  <c r="E169" i="2"/>
  <c r="E170" i="2" l="1"/>
  <c r="D170" i="2"/>
  <c r="C170" i="2"/>
  <c r="L170" i="2" s="1"/>
  <c r="B171" i="2"/>
  <c r="F169" i="2"/>
  <c r="H169" i="2" s="1"/>
  <c r="F170" i="2" l="1"/>
  <c r="H170" i="2" s="1"/>
  <c r="C171" i="2"/>
  <c r="L171" i="2" s="1"/>
  <c r="B172" i="2"/>
  <c r="D171" i="2"/>
  <c r="E171" i="2"/>
  <c r="F171" i="2" l="1"/>
  <c r="H171" i="2" s="1"/>
  <c r="B173" i="2"/>
  <c r="D172" i="2"/>
  <c r="C172" i="2"/>
  <c r="L172" i="2" s="1"/>
  <c r="E172" i="2"/>
  <c r="F172" i="2" l="1"/>
  <c r="H172" i="2" s="1"/>
  <c r="B174" i="2"/>
  <c r="E173" i="2"/>
  <c r="D173" i="2"/>
  <c r="C173" i="2"/>
  <c r="L173" i="2" s="1"/>
  <c r="F173" i="2" l="1"/>
  <c r="H173" i="2" s="1"/>
  <c r="E174" i="2"/>
  <c r="D174" i="2"/>
  <c r="C174" i="2"/>
  <c r="L174" i="2" s="1"/>
  <c r="B175" i="2"/>
  <c r="F174" i="2" l="1"/>
  <c r="H174" i="2" s="1"/>
  <c r="C175" i="2"/>
  <c r="L175" i="2" s="1"/>
  <c r="B176" i="2"/>
  <c r="E175" i="2"/>
  <c r="D175" i="2"/>
  <c r="F175" i="2" l="1"/>
  <c r="H175" i="2" s="1"/>
  <c r="B177" i="2"/>
  <c r="D176" i="2"/>
  <c r="C176" i="2"/>
  <c r="L176" i="2" s="1"/>
  <c r="E176" i="2"/>
  <c r="F176" i="2" l="1"/>
  <c r="H176" i="2" s="1"/>
  <c r="C177" i="2"/>
  <c r="L177" i="2" s="1"/>
  <c r="E177" i="2"/>
  <c r="D177" i="2"/>
  <c r="B178" i="2"/>
  <c r="F177" i="2" l="1"/>
  <c r="H177" i="2" s="1"/>
  <c r="E178" i="2"/>
  <c r="D178" i="2"/>
  <c r="B179" i="2"/>
  <c r="C178" i="2"/>
  <c r="L178" i="2" s="1"/>
  <c r="F178" i="2" l="1"/>
  <c r="H178" i="2" s="1"/>
  <c r="C179" i="2"/>
  <c r="L179" i="2" s="1"/>
  <c r="B180" i="2"/>
  <c r="D179" i="2"/>
  <c r="E179" i="2"/>
  <c r="F179" i="2" l="1"/>
  <c r="H179" i="2" s="1"/>
  <c r="B181" i="2"/>
  <c r="D180" i="2"/>
  <c r="E180" i="2"/>
  <c r="C180" i="2"/>
  <c r="L180" i="2" s="1"/>
  <c r="F180" i="2" l="1"/>
  <c r="H180" i="2" s="1"/>
  <c r="D181" i="2"/>
  <c r="B182" i="2"/>
  <c r="E181" i="2"/>
  <c r="C181" i="2"/>
  <c r="L181" i="2" s="1"/>
  <c r="E182" i="2" l="1"/>
  <c r="D182" i="2"/>
  <c r="C182" i="2"/>
  <c r="L182" i="2" s="1"/>
  <c r="B183" i="2"/>
  <c r="F181" i="2"/>
  <c r="H181" i="2" s="1"/>
  <c r="F182" i="2" l="1"/>
  <c r="H182" i="2" s="1"/>
  <c r="C183" i="2"/>
  <c r="L183" i="2" s="1"/>
  <c r="E183" i="2"/>
  <c r="D183" i="2"/>
  <c r="B184" i="2"/>
  <c r="F183" i="2" l="1"/>
  <c r="H183" i="2" s="1"/>
  <c r="E184" i="2"/>
  <c r="D184" i="2"/>
  <c r="C184" i="2"/>
  <c r="L184" i="2" s="1"/>
  <c r="B185" i="2"/>
  <c r="F184" i="2" l="1"/>
  <c r="H184" i="2" s="1"/>
  <c r="E185" i="2"/>
  <c r="D185" i="2"/>
  <c r="B186" i="2"/>
  <c r="C185" i="2"/>
  <c r="L185" i="2" s="1"/>
  <c r="F185" i="2" l="1"/>
  <c r="H185" i="2" s="1"/>
  <c r="E186" i="2"/>
  <c r="D186" i="2"/>
  <c r="C186" i="2"/>
  <c r="L186" i="2" s="1"/>
  <c r="B187" i="2"/>
  <c r="F186" i="2" l="1"/>
  <c r="H186" i="2" s="1"/>
  <c r="B188" i="2"/>
  <c r="E187" i="2"/>
  <c r="D187" i="2"/>
  <c r="C187" i="2"/>
  <c r="L187" i="2" s="1"/>
  <c r="F187" i="2" l="1"/>
  <c r="H187" i="2" s="1"/>
  <c r="B189" i="2"/>
  <c r="D188" i="2"/>
  <c r="C188" i="2"/>
  <c r="L188" i="2" s="1"/>
  <c r="E188" i="2"/>
  <c r="F188" i="2" l="1"/>
  <c r="H188" i="2" s="1"/>
  <c r="E189" i="2"/>
  <c r="D189" i="2"/>
  <c r="B190" i="2"/>
  <c r="C189" i="2"/>
  <c r="L189" i="2" s="1"/>
  <c r="F189" i="2" l="1"/>
  <c r="H189" i="2" s="1"/>
  <c r="D190" i="2"/>
  <c r="C190" i="2"/>
  <c r="L190" i="2" s="1"/>
  <c r="B191" i="2"/>
  <c r="E190" i="2"/>
  <c r="E191" i="2" l="1"/>
  <c r="C191" i="2"/>
  <c r="L191" i="2" s="1"/>
  <c r="B192" i="2"/>
  <c r="D191" i="2"/>
  <c r="F190" i="2"/>
  <c r="H190" i="2" s="1"/>
  <c r="F191" i="2" l="1"/>
  <c r="H191" i="2" s="1"/>
  <c r="B193" i="2"/>
  <c r="D192" i="2"/>
  <c r="C192" i="2"/>
  <c r="L192" i="2" s="1"/>
  <c r="E192" i="2"/>
  <c r="F192" i="2" l="1"/>
  <c r="H192" i="2" s="1"/>
  <c r="D193" i="2"/>
  <c r="C193" i="2"/>
  <c r="L193" i="2" s="1"/>
  <c r="B194" i="2"/>
  <c r="E193" i="2"/>
  <c r="E194" i="2" l="1"/>
  <c r="C194" i="2"/>
  <c r="L194" i="2" s="1"/>
  <c r="B195" i="2"/>
  <c r="D194" i="2"/>
  <c r="F193" i="2"/>
  <c r="H193" i="2" s="1"/>
  <c r="F194" i="2" l="1"/>
  <c r="H194" i="2" s="1"/>
  <c r="C195" i="2"/>
  <c r="L195" i="2" s="1"/>
  <c r="B196" i="2"/>
  <c r="E195" i="2"/>
  <c r="D195" i="2"/>
  <c r="F195" i="2" l="1"/>
  <c r="H195" i="2" s="1"/>
  <c r="B197" i="2"/>
  <c r="D196" i="2"/>
  <c r="C196" i="2"/>
  <c r="L196" i="2" s="1"/>
  <c r="E196" i="2"/>
  <c r="F196" i="2" l="1"/>
  <c r="H196" i="2" s="1"/>
  <c r="E197" i="2"/>
  <c r="D197" i="2"/>
  <c r="B198" i="2"/>
  <c r="C197" i="2"/>
  <c r="L197" i="2" s="1"/>
  <c r="F197" i="2" l="1"/>
  <c r="H197" i="2" s="1"/>
  <c r="E198" i="2"/>
  <c r="D198" i="2"/>
  <c r="C198" i="2"/>
  <c r="L198" i="2" s="1"/>
  <c r="B199" i="2"/>
  <c r="F198" i="2" l="1"/>
  <c r="H198" i="2" s="1"/>
  <c r="D199" i="2"/>
  <c r="B200" i="2"/>
  <c r="C199" i="2"/>
  <c r="L199" i="2" s="1"/>
  <c r="E199" i="2"/>
  <c r="D200" i="2" l="1"/>
  <c r="B201" i="2"/>
  <c r="E200" i="2"/>
  <c r="C200" i="2"/>
  <c r="L200" i="2" s="1"/>
  <c r="F199" i="2"/>
  <c r="H199" i="2" s="1"/>
  <c r="D201" i="2" l="1"/>
  <c r="B202" i="2"/>
  <c r="E201" i="2"/>
  <c r="C201" i="2"/>
  <c r="L201" i="2" s="1"/>
  <c r="F200" i="2"/>
  <c r="H200" i="2" s="1"/>
  <c r="E202" i="2" l="1"/>
  <c r="D202" i="2"/>
  <c r="C202" i="2"/>
  <c r="L202" i="2" s="1"/>
  <c r="B203" i="2"/>
  <c r="F201" i="2"/>
  <c r="H201" i="2" s="1"/>
  <c r="F202" i="2" l="1"/>
  <c r="H202" i="2" s="1"/>
  <c r="C203" i="2"/>
  <c r="L203" i="2" s="1"/>
  <c r="B204" i="2"/>
  <c r="E203" i="2"/>
  <c r="D203" i="2"/>
  <c r="F203" i="2" l="1"/>
  <c r="H203" i="2" s="1"/>
  <c r="D204" i="2"/>
  <c r="B205" i="2"/>
  <c r="E204" i="2"/>
  <c r="C204" i="2"/>
  <c r="L204" i="2" s="1"/>
  <c r="E205" i="2" l="1"/>
  <c r="D205" i="2"/>
  <c r="B206" i="2"/>
  <c r="C205" i="2"/>
  <c r="L205" i="2" s="1"/>
  <c r="F204" i="2"/>
  <c r="H204" i="2" s="1"/>
  <c r="F205" i="2" l="1"/>
  <c r="H205" i="2" s="1"/>
  <c r="E206" i="2"/>
  <c r="D206" i="2"/>
  <c r="B207" i="2"/>
  <c r="C206" i="2"/>
  <c r="L206" i="2" s="1"/>
  <c r="F206" i="2" l="1"/>
  <c r="H206" i="2" s="1"/>
  <c r="C207" i="2"/>
  <c r="L207" i="2" s="1"/>
  <c r="B208" i="2"/>
  <c r="E207" i="2"/>
  <c r="D207" i="2"/>
  <c r="F207" i="2" l="1"/>
  <c r="H207" i="2" s="1"/>
  <c r="D208" i="2"/>
  <c r="B209" i="2"/>
  <c r="E208" i="2"/>
  <c r="C208" i="2"/>
  <c r="L208" i="2" s="1"/>
  <c r="E209" i="2" l="1"/>
  <c r="D209" i="2"/>
  <c r="B210" i="2"/>
  <c r="C209" i="2"/>
  <c r="L209" i="2" s="1"/>
  <c r="F208" i="2"/>
  <c r="H208" i="2" s="1"/>
  <c r="F209" i="2" l="1"/>
  <c r="H209" i="2" s="1"/>
  <c r="E210" i="2"/>
  <c r="D210" i="2"/>
  <c r="C210" i="2"/>
  <c r="L210" i="2" s="1"/>
  <c r="B211" i="2"/>
  <c r="F210" i="2" l="1"/>
  <c r="H210" i="2" s="1"/>
  <c r="C211" i="2"/>
  <c r="L211" i="2" s="1"/>
  <c r="B212" i="2"/>
  <c r="E211" i="2"/>
  <c r="D211" i="2"/>
  <c r="F211" i="2" l="1"/>
  <c r="H211" i="2" s="1"/>
  <c r="D212" i="2"/>
  <c r="B213" i="2"/>
  <c r="E212" i="2"/>
  <c r="C212" i="2"/>
  <c r="L212" i="2" s="1"/>
  <c r="F212" i="2" l="1"/>
  <c r="H212" i="2" s="1"/>
  <c r="E213" i="2"/>
  <c r="D213" i="2"/>
  <c r="B214" i="2"/>
  <c r="C213" i="2"/>
  <c r="L213" i="2" s="1"/>
  <c r="F213" i="2" l="1"/>
  <c r="H213" i="2" s="1"/>
  <c r="C214" i="2"/>
  <c r="L214" i="2" s="1"/>
  <c r="B215" i="2"/>
  <c r="E214" i="2"/>
  <c r="D214" i="2"/>
  <c r="F214" i="2" l="1"/>
  <c r="H214" i="2" s="1"/>
  <c r="C215" i="2"/>
  <c r="L215" i="2" s="1"/>
  <c r="B216" i="2"/>
  <c r="E215" i="2"/>
  <c r="D215" i="2"/>
  <c r="F215" i="2" l="1"/>
  <c r="H215" i="2" s="1"/>
  <c r="D216" i="2"/>
  <c r="B217" i="2"/>
  <c r="E216" i="2"/>
  <c r="C216" i="2"/>
  <c r="L216" i="2" s="1"/>
  <c r="E217" i="2" l="1"/>
  <c r="D217" i="2"/>
  <c r="B218" i="2"/>
  <c r="C217" i="2"/>
  <c r="L217" i="2" s="1"/>
  <c r="F216" i="2"/>
  <c r="H216" i="2" s="1"/>
  <c r="F217" i="2" l="1"/>
  <c r="H217" i="2" s="1"/>
  <c r="E218" i="2"/>
  <c r="D218" i="2"/>
  <c r="C218" i="2"/>
  <c r="L218" i="2" s="1"/>
  <c r="B219" i="2"/>
  <c r="F218" i="2" l="1"/>
  <c r="H218" i="2" s="1"/>
  <c r="C219" i="2"/>
  <c r="L219" i="2" s="1"/>
  <c r="B220" i="2"/>
  <c r="E219" i="2"/>
  <c r="D219" i="2"/>
  <c r="F219" i="2" l="1"/>
  <c r="H219" i="2" s="1"/>
  <c r="B221" i="2"/>
  <c r="D220" i="2"/>
  <c r="C220" i="2"/>
  <c r="L220" i="2" s="1"/>
  <c r="E220" i="2"/>
  <c r="F220" i="2" l="1"/>
  <c r="H220" i="2" s="1"/>
  <c r="E221" i="2"/>
  <c r="D221" i="2"/>
  <c r="B222" i="2"/>
  <c r="C221" i="2"/>
  <c r="L221" i="2" s="1"/>
  <c r="F221" i="2" l="1"/>
  <c r="H221" i="2" s="1"/>
  <c r="E222" i="2"/>
  <c r="D222" i="2"/>
  <c r="C222" i="2"/>
  <c r="L222" i="2" s="1"/>
  <c r="B223" i="2"/>
  <c r="F222" i="2" l="1"/>
  <c r="H222" i="2" s="1"/>
  <c r="C223" i="2"/>
  <c r="L223" i="2" s="1"/>
  <c r="B224" i="2"/>
  <c r="E223" i="2"/>
  <c r="D223" i="2"/>
  <c r="F223" i="2" l="1"/>
  <c r="H223" i="2" s="1"/>
  <c r="D224" i="2"/>
  <c r="B225" i="2"/>
  <c r="C224" i="2"/>
  <c r="L224" i="2" s="1"/>
  <c r="E224" i="2"/>
  <c r="E225" i="2" l="1"/>
  <c r="D225" i="2"/>
  <c r="C225" i="2"/>
  <c r="L225" i="2" s="1"/>
  <c r="B226" i="2"/>
  <c r="F224" i="2"/>
  <c r="H224" i="2" s="1"/>
  <c r="F225" i="2" l="1"/>
  <c r="H225" i="2" s="1"/>
  <c r="D226" i="2"/>
  <c r="C226" i="2"/>
  <c r="L226" i="2" s="1"/>
  <c r="B227" i="2"/>
  <c r="E226" i="2"/>
  <c r="C227" i="2" l="1"/>
  <c r="L227" i="2" s="1"/>
  <c r="B228" i="2"/>
  <c r="E227" i="2"/>
  <c r="D227" i="2"/>
  <c r="F226" i="2"/>
  <c r="H226" i="2" s="1"/>
  <c r="F227" i="2" l="1"/>
  <c r="H227" i="2" s="1"/>
  <c r="D228" i="2"/>
  <c r="B229" i="2"/>
  <c r="E228" i="2"/>
  <c r="C228" i="2"/>
  <c r="L228" i="2" s="1"/>
  <c r="E229" i="2" l="1"/>
  <c r="D229" i="2"/>
  <c r="C229" i="2"/>
  <c r="L229" i="2" s="1"/>
  <c r="B230" i="2"/>
  <c r="F228" i="2"/>
  <c r="H228" i="2" s="1"/>
  <c r="F229" i="2" l="1"/>
  <c r="H229" i="2" s="1"/>
  <c r="E230" i="2"/>
  <c r="D230" i="2"/>
  <c r="C230" i="2"/>
  <c r="L230" i="2" s="1"/>
  <c r="B231" i="2"/>
  <c r="F230" i="2" l="1"/>
  <c r="H230" i="2" s="1"/>
  <c r="C231" i="2"/>
  <c r="L231" i="2" s="1"/>
  <c r="B232" i="2"/>
  <c r="E231" i="2"/>
  <c r="D231" i="2"/>
  <c r="F231" i="2" l="1"/>
  <c r="H231" i="2" s="1"/>
  <c r="D232" i="2"/>
  <c r="B233" i="2"/>
  <c r="C232" i="2"/>
  <c r="L232" i="2" s="1"/>
  <c r="E232" i="2"/>
  <c r="E233" i="2" l="1"/>
  <c r="D233" i="2"/>
  <c r="B234" i="2"/>
  <c r="C233" i="2"/>
  <c r="L233" i="2" s="1"/>
  <c r="F232" i="2"/>
  <c r="H232" i="2" s="1"/>
  <c r="F233" i="2" l="1"/>
  <c r="H233" i="2" s="1"/>
  <c r="E234" i="2"/>
  <c r="D234" i="2"/>
  <c r="C234" i="2"/>
  <c r="L234" i="2" s="1"/>
  <c r="B235" i="2"/>
  <c r="F234" i="2" l="1"/>
  <c r="H234" i="2" s="1"/>
  <c r="C235" i="2"/>
  <c r="L235" i="2" s="1"/>
  <c r="B236" i="2"/>
  <c r="E235" i="2"/>
  <c r="D235" i="2"/>
  <c r="F235" i="2" l="1"/>
  <c r="H235" i="2" s="1"/>
  <c r="D236" i="2"/>
  <c r="B237" i="2"/>
  <c r="E236" i="2"/>
  <c r="C236" i="2"/>
  <c r="L236" i="2" s="1"/>
  <c r="E237" i="2" l="1"/>
  <c r="D237" i="2"/>
  <c r="B238" i="2"/>
  <c r="C237" i="2"/>
  <c r="L237" i="2" s="1"/>
  <c r="F236" i="2"/>
  <c r="H236" i="2" s="1"/>
  <c r="F237" i="2" l="1"/>
  <c r="H237" i="2" s="1"/>
  <c r="E238" i="2"/>
  <c r="D238" i="2"/>
  <c r="C238" i="2"/>
  <c r="L238" i="2" s="1"/>
  <c r="B239" i="2"/>
  <c r="F238" i="2" l="1"/>
  <c r="H238" i="2" s="1"/>
  <c r="C239" i="2"/>
  <c r="L239" i="2" s="1"/>
  <c r="B240" i="2"/>
  <c r="E239" i="2"/>
  <c r="D239" i="2"/>
  <c r="F239" i="2" l="1"/>
  <c r="H239" i="2" s="1"/>
  <c r="D240" i="2"/>
  <c r="B241" i="2"/>
  <c r="E240" i="2"/>
  <c r="C240" i="2"/>
  <c r="L240" i="2" s="1"/>
  <c r="E241" i="2" l="1"/>
  <c r="D241" i="2"/>
  <c r="B242" i="2"/>
  <c r="C241" i="2"/>
  <c r="L241" i="2" s="1"/>
  <c r="F240" i="2"/>
  <c r="H240" i="2" s="1"/>
  <c r="F241" i="2" l="1"/>
  <c r="H241" i="2" s="1"/>
  <c r="E242" i="2"/>
  <c r="D242" i="2"/>
  <c r="C242" i="2"/>
  <c r="L242" i="2" s="1"/>
  <c r="B243" i="2"/>
  <c r="F242" i="2" l="1"/>
  <c r="H242" i="2" s="1"/>
  <c r="C243" i="2"/>
  <c r="L243" i="2" s="1"/>
  <c r="B244" i="2"/>
  <c r="E243" i="2"/>
  <c r="D243" i="2"/>
  <c r="F243" i="2" l="1"/>
  <c r="H243" i="2" s="1"/>
  <c r="C244" i="2"/>
  <c r="L244" i="2" s="1"/>
  <c r="B245" i="2"/>
  <c r="E244" i="2"/>
  <c r="D244" i="2"/>
  <c r="F244" i="2" l="1"/>
  <c r="H244" i="2" s="1"/>
  <c r="C245" i="2"/>
  <c r="L245" i="2" s="1"/>
  <c r="E245" i="2"/>
  <c r="D245" i="2"/>
  <c r="B246" i="2"/>
  <c r="F245" i="2" l="1"/>
  <c r="H245" i="2" s="1"/>
  <c r="E246" i="2"/>
  <c r="D246" i="2"/>
  <c r="C246" i="2"/>
  <c r="L246" i="2" s="1"/>
  <c r="B247" i="2"/>
  <c r="F246" i="2" l="1"/>
  <c r="H246" i="2" s="1"/>
  <c r="C247" i="2"/>
  <c r="L247" i="2" s="1"/>
  <c r="B248" i="2"/>
  <c r="E247" i="2"/>
  <c r="D247" i="2"/>
  <c r="F247" i="2" l="1"/>
  <c r="H247" i="2" s="1"/>
  <c r="D248" i="2"/>
  <c r="B249" i="2"/>
  <c r="E248" i="2"/>
  <c r="C248" i="2"/>
  <c r="L248" i="2" s="1"/>
  <c r="B250" i="2" l="1"/>
  <c r="E249" i="2"/>
  <c r="D249" i="2"/>
  <c r="C249" i="2"/>
  <c r="L249" i="2" s="1"/>
  <c r="F248" i="2"/>
  <c r="H248" i="2" s="1"/>
  <c r="F249" i="2" l="1"/>
  <c r="H249" i="2" s="1"/>
  <c r="E250" i="2"/>
  <c r="D250" i="2"/>
  <c r="C250" i="2"/>
  <c r="L250" i="2" s="1"/>
  <c r="B251" i="2"/>
  <c r="F250" i="2" l="1"/>
  <c r="H250" i="2" s="1"/>
  <c r="C251" i="2"/>
  <c r="L251" i="2" s="1"/>
  <c r="B252" i="2"/>
  <c r="E251" i="2"/>
  <c r="D251" i="2"/>
  <c r="F251" i="2" l="1"/>
  <c r="H251" i="2" s="1"/>
  <c r="D252" i="2"/>
  <c r="B253" i="2"/>
  <c r="E252" i="2"/>
  <c r="C252" i="2"/>
  <c r="L252" i="2" s="1"/>
  <c r="E253" i="2" l="1"/>
  <c r="D253" i="2"/>
  <c r="C253" i="2"/>
  <c r="L253" i="2" s="1"/>
  <c r="B254" i="2"/>
  <c r="F252" i="2"/>
  <c r="H252" i="2" s="1"/>
  <c r="F253" i="2" l="1"/>
  <c r="H253" i="2" s="1"/>
  <c r="E254" i="2"/>
  <c r="D254" i="2"/>
  <c r="C254" i="2"/>
  <c r="L254" i="2" s="1"/>
  <c r="B255" i="2"/>
  <c r="F254" i="2" l="1"/>
  <c r="H254" i="2" s="1"/>
  <c r="C255" i="2"/>
  <c r="L255" i="2" s="1"/>
  <c r="B256" i="2"/>
  <c r="E255" i="2"/>
  <c r="D255" i="2"/>
  <c r="F255" i="2" l="1"/>
  <c r="H255" i="2" s="1"/>
  <c r="D256" i="2"/>
  <c r="B257" i="2"/>
  <c r="E256" i="2"/>
  <c r="C256" i="2"/>
  <c r="L256" i="2" s="1"/>
  <c r="E257" i="2" l="1"/>
  <c r="D257" i="2"/>
  <c r="C257" i="2"/>
  <c r="L257" i="2" s="1"/>
  <c r="F256" i="2"/>
  <c r="H256" i="2" s="1"/>
  <c r="F257" i="2" l="1"/>
  <c r="H257" i="2" s="1"/>
  <c r="G22" i="1" l="1"/>
  <c r="F21" i="1"/>
  <c r="F19" i="1"/>
  <c r="G32" i="1"/>
  <c r="G28" i="1"/>
  <c r="G5" i="1"/>
  <c r="J2" i="2" s="1"/>
  <c r="G4" i="1"/>
  <c r="G7" i="1" l="1"/>
  <c r="C11" i="2"/>
  <c r="J1" i="2"/>
  <c r="A6" i="1" s="1"/>
  <c r="D8" i="1"/>
  <c r="F8" i="1"/>
  <c r="C15" i="2" l="1"/>
  <c r="G11" i="1" s="1"/>
  <c r="G10" i="1"/>
  <c r="A21" i="1"/>
  <c r="A27" i="2" l="1"/>
  <c r="A28" i="2"/>
  <c r="A29" i="2"/>
  <c r="A30" i="2"/>
  <c r="A31" i="2"/>
  <c r="A32" i="2"/>
  <c r="A33" i="2"/>
  <c r="A34" i="2"/>
  <c r="A35" i="2"/>
  <c r="A36" i="2"/>
  <c r="A37" i="2"/>
  <c r="A38" i="2"/>
  <c r="A39" i="2"/>
  <c r="A40" i="2"/>
  <c r="A41" i="2"/>
  <c r="A42" i="2"/>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G27" i="2"/>
  <c r="G34" i="2"/>
  <c r="G41" i="2"/>
  <c r="G48" i="2"/>
  <c r="G55" i="2"/>
  <c r="G62" i="2"/>
  <c r="G69" i="2"/>
  <c r="G76" i="2"/>
  <c r="G83" i="2"/>
  <c r="G90" i="2"/>
  <c r="G97" i="2"/>
  <c r="G104" i="2"/>
  <c r="G111" i="2"/>
  <c r="G118" i="2"/>
  <c r="G125" i="2"/>
  <c r="G132" i="2"/>
  <c r="G139" i="2"/>
  <c r="G146" i="2"/>
  <c r="G153" i="2"/>
  <c r="G160" i="2"/>
  <c r="G167" i="2"/>
  <c r="G174" i="2"/>
  <c r="G181" i="2"/>
  <c r="G188" i="2"/>
  <c r="G195" i="2"/>
  <c r="G202" i="2"/>
  <c r="G209" i="2"/>
  <c r="G216" i="2"/>
  <c r="G223" i="2"/>
  <c r="G230" i="2"/>
  <c r="G237" i="2"/>
  <c r="G244" i="2"/>
  <c r="G251" i="2"/>
  <c r="G28" i="2"/>
  <c r="G35" i="2"/>
  <c r="G42" i="2"/>
  <c r="G49" i="2"/>
  <c r="G56" i="2"/>
  <c r="G63" i="2"/>
  <c r="G70" i="2"/>
  <c r="G77" i="2"/>
  <c r="G84" i="2"/>
  <c r="G91" i="2"/>
  <c r="G98" i="2"/>
  <c r="G105" i="2"/>
  <c r="G112" i="2"/>
  <c r="G119" i="2"/>
  <c r="G126" i="2"/>
  <c r="G133" i="2"/>
  <c r="G140" i="2"/>
  <c r="G147" i="2"/>
  <c r="G154" i="2"/>
  <c r="G161" i="2"/>
  <c r="G168" i="2"/>
  <c r="G175" i="2"/>
  <c r="G182" i="2"/>
  <c r="G189" i="2"/>
  <c r="G196" i="2"/>
  <c r="G203" i="2"/>
  <c r="G210" i="2"/>
  <c r="G217" i="2"/>
  <c r="G224" i="2"/>
  <c r="G231" i="2"/>
  <c r="G238" i="2"/>
  <c r="G245" i="2"/>
  <c r="G252" i="2"/>
  <c r="I26" i="2"/>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21" i="2" s="1"/>
  <c r="I122" i="2" s="1"/>
  <c r="I123" i="2" s="1"/>
  <c r="I124" i="2" s="1"/>
  <c r="I125" i="2" s="1"/>
  <c r="I126" i="2" s="1"/>
  <c r="I127" i="2" s="1"/>
  <c r="I128" i="2" s="1"/>
  <c r="I129" i="2" s="1"/>
  <c r="I130" i="2" s="1"/>
  <c r="I131" i="2" s="1"/>
  <c r="I132" i="2" s="1"/>
  <c r="I133" i="2" s="1"/>
  <c r="I134" i="2" s="1"/>
  <c r="I135" i="2" s="1"/>
  <c r="I136" i="2" s="1"/>
  <c r="I137" i="2" s="1"/>
  <c r="I138" i="2" s="1"/>
  <c r="I139" i="2" s="1"/>
  <c r="I140" i="2" s="1"/>
  <c r="I141" i="2" s="1"/>
  <c r="I142" i="2" s="1"/>
  <c r="I143" i="2" s="1"/>
  <c r="I144" i="2" s="1"/>
  <c r="I145" i="2" s="1"/>
  <c r="I146" i="2" s="1"/>
  <c r="I147" i="2" s="1"/>
  <c r="I148" i="2" s="1"/>
  <c r="I149" i="2" s="1"/>
  <c r="I150" i="2" s="1"/>
  <c r="I151" i="2" s="1"/>
  <c r="I152" i="2" s="1"/>
  <c r="I153" i="2" s="1"/>
  <c r="I154" i="2" s="1"/>
  <c r="I155" i="2" s="1"/>
  <c r="I156" i="2" s="1"/>
  <c r="I157" i="2" s="1"/>
  <c r="I158" i="2" s="1"/>
  <c r="I159" i="2" s="1"/>
  <c r="I160" i="2" s="1"/>
  <c r="I161" i="2" s="1"/>
  <c r="I162" i="2" s="1"/>
  <c r="I163" i="2" s="1"/>
  <c r="I164" i="2" s="1"/>
  <c r="I165" i="2" s="1"/>
  <c r="I166" i="2" s="1"/>
  <c r="I167" i="2" s="1"/>
  <c r="I168" i="2" s="1"/>
  <c r="I169" i="2" s="1"/>
  <c r="I170" i="2" s="1"/>
  <c r="I171" i="2" s="1"/>
  <c r="I172" i="2" s="1"/>
  <c r="I173" i="2" s="1"/>
  <c r="I174" i="2" s="1"/>
  <c r="I175" i="2" s="1"/>
  <c r="I176" i="2" s="1"/>
  <c r="I177" i="2" s="1"/>
  <c r="I178" i="2" s="1"/>
  <c r="I179" i="2" s="1"/>
  <c r="I180" i="2" s="1"/>
  <c r="I181" i="2" s="1"/>
  <c r="I182" i="2" s="1"/>
  <c r="I183" i="2" s="1"/>
  <c r="I184" i="2" s="1"/>
  <c r="I185" i="2" s="1"/>
  <c r="I186" i="2" s="1"/>
  <c r="I187" i="2" s="1"/>
  <c r="I188" i="2" s="1"/>
  <c r="I189" i="2" s="1"/>
  <c r="I190" i="2" s="1"/>
  <c r="I191" i="2" s="1"/>
  <c r="I192" i="2" s="1"/>
  <c r="I193" i="2" s="1"/>
  <c r="I194" i="2" s="1"/>
  <c r="I195" i="2" s="1"/>
  <c r="I196" i="2" s="1"/>
  <c r="I197" i="2" s="1"/>
  <c r="I198" i="2" s="1"/>
  <c r="I199" i="2" s="1"/>
  <c r="I200" i="2" s="1"/>
  <c r="I201" i="2" s="1"/>
  <c r="I202" i="2" s="1"/>
  <c r="I203" i="2" s="1"/>
  <c r="I204" i="2" s="1"/>
  <c r="I205" i="2" s="1"/>
  <c r="I206" i="2" s="1"/>
  <c r="I207" i="2" s="1"/>
  <c r="I208" i="2" s="1"/>
  <c r="I209" i="2" s="1"/>
  <c r="I210" i="2" s="1"/>
  <c r="I211" i="2" s="1"/>
  <c r="I212" i="2" s="1"/>
  <c r="I213" i="2" s="1"/>
  <c r="I214" i="2" s="1"/>
  <c r="I215" i="2" s="1"/>
  <c r="I216" i="2" s="1"/>
  <c r="I217" i="2" s="1"/>
  <c r="I218" i="2" s="1"/>
  <c r="I219" i="2" s="1"/>
  <c r="I220" i="2" s="1"/>
  <c r="I221" i="2" s="1"/>
  <c r="I222" i="2" s="1"/>
  <c r="I223" i="2" s="1"/>
  <c r="I224" i="2" s="1"/>
  <c r="I225" i="2" s="1"/>
  <c r="I226" i="2" s="1"/>
  <c r="I227" i="2" s="1"/>
  <c r="I228" i="2" s="1"/>
  <c r="I229" i="2" s="1"/>
  <c r="I230" i="2" s="1"/>
  <c r="I231" i="2" s="1"/>
  <c r="I232" i="2" s="1"/>
  <c r="I233" i="2" s="1"/>
  <c r="I234" i="2" s="1"/>
  <c r="I235" i="2" s="1"/>
  <c r="I236" i="2" s="1"/>
  <c r="I237" i="2" s="1"/>
  <c r="I238" i="2" s="1"/>
  <c r="I239" i="2" s="1"/>
  <c r="I240" i="2" s="1"/>
  <c r="I241" i="2" s="1"/>
  <c r="I242" i="2" s="1"/>
  <c r="I243" i="2" s="1"/>
  <c r="I244" i="2" s="1"/>
  <c r="I245" i="2" s="1"/>
  <c r="I246" i="2" s="1"/>
  <c r="I247" i="2" s="1"/>
  <c r="I248" i="2" s="1"/>
  <c r="I249" i="2" s="1"/>
  <c r="I250" i="2" s="1"/>
  <c r="I251" i="2" s="1"/>
  <c r="I252" i="2" s="1"/>
  <c r="I253" i="2" s="1"/>
  <c r="I254" i="2" s="1"/>
  <c r="I255" i="2" s="1"/>
  <c r="I256" i="2" s="1"/>
  <c r="I257" i="2" s="1"/>
  <c r="G26" i="2"/>
  <c r="M26" i="2" s="1"/>
  <c r="G29" i="2"/>
  <c r="G30" i="2"/>
  <c r="G31" i="2"/>
  <c r="G32" i="2"/>
  <c r="G33" i="2"/>
  <c r="G36" i="2"/>
  <c r="G37" i="2"/>
  <c r="G38" i="2"/>
  <c r="G39" i="2"/>
  <c r="G40" i="2"/>
  <c r="G43" i="2"/>
  <c r="G44" i="2"/>
  <c r="G45" i="2"/>
  <c r="G46" i="2"/>
  <c r="G47" i="2"/>
  <c r="G50" i="2"/>
  <c r="G51" i="2"/>
  <c r="G52" i="2"/>
  <c r="G53" i="2"/>
  <c r="G54" i="2"/>
  <c r="G57" i="2"/>
  <c r="G58" i="2"/>
  <c r="G59" i="2"/>
  <c r="G60" i="2"/>
  <c r="G61" i="2"/>
  <c r="G64" i="2"/>
  <c r="G65" i="2"/>
  <c r="G66" i="2"/>
  <c r="G67" i="2"/>
  <c r="G68" i="2"/>
  <c r="G71" i="2"/>
  <c r="G72" i="2"/>
  <c r="G73" i="2"/>
  <c r="G74" i="2"/>
  <c r="G75" i="2"/>
  <c r="G78" i="2"/>
  <c r="G79" i="2"/>
  <c r="G80" i="2"/>
  <c r="G81" i="2"/>
  <c r="G82" i="2"/>
  <c r="G85" i="2"/>
  <c r="G86" i="2"/>
  <c r="G87" i="2"/>
  <c r="G88" i="2"/>
  <c r="G89" i="2"/>
  <c r="G92" i="2"/>
  <c r="G93" i="2"/>
  <c r="G94" i="2"/>
  <c r="G95" i="2"/>
  <c r="G96" i="2"/>
  <c r="G99" i="2"/>
  <c r="G100" i="2"/>
  <c r="G101" i="2"/>
  <c r="G102" i="2"/>
  <c r="G103" i="2"/>
  <c r="G106" i="2"/>
  <c r="G107" i="2"/>
  <c r="G108" i="2"/>
  <c r="G109" i="2"/>
  <c r="G110" i="2"/>
  <c r="G113" i="2"/>
  <c r="G114" i="2"/>
  <c r="G115" i="2"/>
  <c r="G116" i="2"/>
  <c r="G117" i="2"/>
  <c r="G120" i="2"/>
  <c r="G121" i="2"/>
  <c r="G122" i="2"/>
  <c r="G123" i="2"/>
  <c r="G124" i="2"/>
  <c r="G127" i="2"/>
  <c r="G128" i="2"/>
  <c r="G129" i="2"/>
  <c r="G130" i="2"/>
  <c r="G131" i="2"/>
  <c r="G134" i="2"/>
  <c r="G135" i="2"/>
  <c r="G136" i="2"/>
  <c r="G137" i="2"/>
  <c r="G138" i="2"/>
  <c r="G141" i="2"/>
  <c r="G142" i="2"/>
  <c r="G143" i="2"/>
  <c r="G144" i="2"/>
  <c r="G145" i="2"/>
  <c r="G148" i="2"/>
  <c r="G149" i="2"/>
  <c r="G150" i="2"/>
  <c r="G151" i="2"/>
  <c r="G152" i="2"/>
  <c r="G155" i="2"/>
  <c r="G156" i="2"/>
  <c r="G157" i="2"/>
  <c r="G158" i="2"/>
  <c r="G159" i="2"/>
  <c r="G162" i="2"/>
  <c r="G163" i="2"/>
  <c r="G164" i="2"/>
  <c r="G165" i="2"/>
  <c r="G166" i="2"/>
  <c r="G169" i="2"/>
  <c r="G170" i="2"/>
  <c r="G171" i="2"/>
  <c r="G172" i="2"/>
  <c r="G173" i="2"/>
  <c r="G176" i="2"/>
  <c r="G177" i="2"/>
  <c r="G178" i="2"/>
  <c r="G179" i="2"/>
  <c r="G180" i="2"/>
  <c r="G183" i="2"/>
  <c r="G184" i="2"/>
  <c r="G185" i="2"/>
  <c r="G186" i="2"/>
  <c r="G187" i="2"/>
  <c r="G190" i="2"/>
  <c r="G191" i="2"/>
  <c r="G192" i="2"/>
  <c r="G193" i="2"/>
  <c r="G194" i="2"/>
  <c r="G197" i="2"/>
  <c r="G198" i="2"/>
  <c r="G199" i="2"/>
  <c r="G200" i="2"/>
  <c r="G201" i="2"/>
  <c r="G204" i="2"/>
  <c r="G205" i="2"/>
  <c r="G206" i="2"/>
  <c r="G207" i="2"/>
  <c r="G208" i="2"/>
  <c r="G211" i="2"/>
  <c r="G212" i="2"/>
  <c r="G213" i="2"/>
  <c r="G214" i="2"/>
  <c r="G215" i="2"/>
  <c r="G218" i="2"/>
  <c r="G219" i="2"/>
  <c r="G220" i="2"/>
  <c r="G221" i="2"/>
  <c r="G222" i="2"/>
  <c r="G225" i="2"/>
  <c r="G226" i="2"/>
  <c r="G227" i="2"/>
  <c r="G228" i="2"/>
  <c r="G229" i="2"/>
  <c r="G232" i="2"/>
  <c r="G233" i="2"/>
  <c r="G234" i="2"/>
  <c r="G235" i="2"/>
  <c r="G236" i="2"/>
  <c r="G239" i="2"/>
  <c r="G240" i="2"/>
  <c r="G241" i="2"/>
  <c r="G242" i="2"/>
  <c r="G243" i="2"/>
  <c r="G246" i="2"/>
  <c r="G247" i="2"/>
  <c r="G248" i="2"/>
  <c r="G249" i="2"/>
  <c r="G250" i="2"/>
  <c r="G253" i="2"/>
  <c r="G254" i="2"/>
  <c r="G255" i="2"/>
  <c r="G256" i="2"/>
  <c r="G257" i="2"/>
  <c r="A26" i="2"/>
  <c r="G20" i="1"/>
  <c r="M27" i="2" l="1"/>
  <c r="M28" i="2" s="1"/>
  <c r="M29" i="2" s="1"/>
  <c r="M30" i="2" s="1"/>
  <c r="M31" i="2" s="1"/>
  <c r="M32" i="2" s="1"/>
  <c r="M33" i="2" s="1"/>
  <c r="M34" i="2" s="1"/>
  <c r="M35" i="2" s="1"/>
  <c r="M36" i="2" s="1"/>
  <c r="M37" i="2" s="1"/>
  <c r="M38" i="2" s="1"/>
  <c r="M39" i="2" s="1"/>
  <c r="M40" i="2" s="1"/>
  <c r="M41" i="2" s="1"/>
  <c r="M42" i="2" s="1"/>
  <c r="M43" i="2" s="1"/>
  <c r="M44" i="2" s="1"/>
  <c r="M45" i="2" s="1"/>
  <c r="M46" i="2" s="1"/>
  <c r="M47" i="2" s="1"/>
  <c r="M48" i="2" s="1"/>
  <c r="M49" i="2" s="1"/>
  <c r="M50" i="2" s="1"/>
  <c r="M51" i="2" s="1"/>
  <c r="M52" i="2" s="1"/>
  <c r="M53" i="2" s="1"/>
  <c r="M54" i="2" s="1"/>
  <c r="M55" i="2" s="1"/>
  <c r="M56" i="2" s="1"/>
  <c r="M57" i="2" s="1"/>
  <c r="M58" i="2" s="1"/>
  <c r="M59" i="2" s="1"/>
  <c r="M60" i="2" s="1"/>
  <c r="M61" i="2" s="1"/>
  <c r="M62" i="2" s="1"/>
  <c r="M63" i="2" s="1"/>
  <c r="M64" i="2" s="1"/>
  <c r="M65" i="2" s="1"/>
  <c r="M66" i="2" s="1"/>
  <c r="M67" i="2" s="1"/>
  <c r="M68" i="2" s="1"/>
  <c r="M69" i="2" s="1"/>
  <c r="M70" i="2" s="1"/>
  <c r="M71" i="2" s="1"/>
  <c r="M72" i="2" s="1"/>
  <c r="M73" i="2" s="1"/>
  <c r="M74" i="2" s="1"/>
  <c r="M75" i="2" s="1"/>
  <c r="M76" i="2" s="1"/>
  <c r="M77" i="2" s="1"/>
  <c r="M78" i="2" s="1"/>
  <c r="M79" i="2" s="1"/>
  <c r="M80" i="2" s="1"/>
  <c r="M81" i="2" s="1"/>
  <c r="M82" i="2" s="1"/>
  <c r="M83" i="2" s="1"/>
  <c r="M84" i="2" s="1"/>
  <c r="M85" i="2" s="1"/>
  <c r="M86" i="2" s="1"/>
  <c r="M87" i="2" s="1"/>
  <c r="M88" i="2" s="1"/>
  <c r="M89" i="2" s="1"/>
  <c r="M90" i="2" s="1"/>
  <c r="M91" i="2" s="1"/>
  <c r="M92" i="2" s="1"/>
  <c r="M93" i="2" s="1"/>
  <c r="M94" i="2" s="1"/>
  <c r="M95" i="2" s="1"/>
  <c r="M96" i="2" s="1"/>
  <c r="M97" i="2" s="1"/>
  <c r="M98" i="2" s="1"/>
  <c r="M99" i="2" s="1"/>
  <c r="M100" i="2" s="1"/>
  <c r="M101" i="2" s="1"/>
  <c r="M102" i="2" s="1"/>
  <c r="M103" i="2" s="1"/>
  <c r="M104" i="2" s="1"/>
  <c r="M105" i="2" s="1"/>
  <c r="M106" i="2" s="1"/>
  <c r="M107" i="2" s="1"/>
  <c r="M108" i="2" s="1"/>
  <c r="M109" i="2" s="1"/>
  <c r="M110" i="2" s="1"/>
  <c r="M111" i="2" s="1"/>
  <c r="M112" i="2" s="1"/>
  <c r="M113" i="2" s="1"/>
  <c r="M114" i="2" s="1"/>
  <c r="M115" i="2" s="1"/>
  <c r="M116" i="2" s="1"/>
  <c r="M117" i="2" s="1"/>
  <c r="M118" i="2" s="1"/>
  <c r="M119" i="2" s="1"/>
  <c r="M120" i="2" s="1"/>
  <c r="M121" i="2" s="1"/>
  <c r="M122" i="2" s="1"/>
  <c r="M123" i="2" s="1"/>
  <c r="M124" i="2" s="1"/>
  <c r="M125" i="2" s="1"/>
  <c r="M126" i="2" s="1"/>
  <c r="M127" i="2" s="1"/>
  <c r="M128" i="2" s="1"/>
  <c r="M129" i="2" s="1"/>
  <c r="M130" i="2" s="1"/>
  <c r="M131" i="2" s="1"/>
  <c r="M132" i="2" s="1"/>
  <c r="M133" i="2" s="1"/>
  <c r="M134" i="2" s="1"/>
  <c r="M135" i="2" s="1"/>
  <c r="M136" i="2" s="1"/>
  <c r="M137" i="2" s="1"/>
  <c r="M138" i="2" s="1"/>
  <c r="M139" i="2" s="1"/>
  <c r="M140" i="2" s="1"/>
  <c r="M141" i="2" s="1"/>
  <c r="M142" i="2" s="1"/>
  <c r="M143" i="2" s="1"/>
  <c r="M144" i="2" s="1"/>
  <c r="M145" i="2" s="1"/>
  <c r="M146" i="2" s="1"/>
  <c r="M147" i="2" s="1"/>
  <c r="M148" i="2" s="1"/>
  <c r="M149" i="2" s="1"/>
  <c r="M150" i="2" s="1"/>
  <c r="M151" i="2" s="1"/>
  <c r="M152" i="2" s="1"/>
  <c r="M153" i="2" s="1"/>
  <c r="M154" i="2" s="1"/>
  <c r="M155" i="2" s="1"/>
  <c r="M156" i="2" s="1"/>
  <c r="M157" i="2" s="1"/>
  <c r="M158" i="2" s="1"/>
  <c r="M159" i="2" s="1"/>
  <c r="M160" i="2" s="1"/>
  <c r="M161" i="2" s="1"/>
  <c r="M162" i="2" s="1"/>
  <c r="M163" i="2" s="1"/>
  <c r="M164" i="2" s="1"/>
  <c r="M165" i="2" s="1"/>
  <c r="M166" i="2" s="1"/>
  <c r="M167" i="2" s="1"/>
  <c r="M168" i="2" s="1"/>
  <c r="M169" i="2" s="1"/>
  <c r="M170" i="2" s="1"/>
  <c r="M171" i="2" s="1"/>
  <c r="M172" i="2" s="1"/>
  <c r="M173" i="2" s="1"/>
  <c r="M174" i="2" s="1"/>
  <c r="M175" i="2" s="1"/>
  <c r="M176" i="2" s="1"/>
  <c r="M177" i="2" s="1"/>
  <c r="M178" i="2" s="1"/>
  <c r="M179" i="2" s="1"/>
  <c r="M180" i="2" s="1"/>
  <c r="M181" i="2" s="1"/>
  <c r="M182" i="2" s="1"/>
  <c r="M183" i="2" s="1"/>
  <c r="M184" i="2" s="1"/>
  <c r="M185" i="2" s="1"/>
  <c r="M186" i="2" s="1"/>
  <c r="M187" i="2" s="1"/>
  <c r="M188" i="2" s="1"/>
  <c r="M189" i="2" s="1"/>
  <c r="M190" i="2" s="1"/>
  <c r="M191" i="2" s="1"/>
  <c r="M192" i="2" s="1"/>
  <c r="M193" i="2" s="1"/>
  <c r="M194" i="2" s="1"/>
  <c r="M195" i="2" s="1"/>
  <c r="M196" i="2" s="1"/>
  <c r="M197" i="2" s="1"/>
  <c r="M198" i="2" s="1"/>
  <c r="M199" i="2" s="1"/>
  <c r="M200" i="2" s="1"/>
  <c r="M201" i="2" s="1"/>
  <c r="M202" i="2" s="1"/>
  <c r="M203" i="2" s="1"/>
  <c r="M204" i="2" s="1"/>
  <c r="M205" i="2" s="1"/>
  <c r="M206" i="2" s="1"/>
  <c r="M207" i="2" s="1"/>
  <c r="M208" i="2" s="1"/>
  <c r="M209" i="2" s="1"/>
  <c r="M210" i="2" s="1"/>
  <c r="M211" i="2" s="1"/>
  <c r="M212" i="2" s="1"/>
  <c r="M213" i="2" s="1"/>
  <c r="M214" i="2" s="1"/>
  <c r="M215" i="2" s="1"/>
  <c r="M216" i="2" s="1"/>
  <c r="M217" i="2" s="1"/>
  <c r="M218" i="2" s="1"/>
  <c r="M219" i="2" s="1"/>
  <c r="M220" i="2" s="1"/>
  <c r="M221" i="2" s="1"/>
  <c r="M222" i="2" s="1"/>
  <c r="M223" i="2" s="1"/>
  <c r="M224" i="2" s="1"/>
  <c r="M225" i="2" s="1"/>
  <c r="M226" i="2" s="1"/>
  <c r="M227" i="2" s="1"/>
  <c r="M228" i="2" s="1"/>
  <c r="M229" i="2" s="1"/>
  <c r="M230" i="2" s="1"/>
  <c r="M231" i="2" s="1"/>
  <c r="M232" i="2" s="1"/>
  <c r="M233" i="2" s="1"/>
  <c r="M234" i="2" s="1"/>
  <c r="M235" i="2" s="1"/>
  <c r="M236" i="2" s="1"/>
  <c r="M237" i="2" s="1"/>
  <c r="M238" i="2" s="1"/>
  <c r="M239" i="2" s="1"/>
  <c r="M240" i="2" s="1"/>
  <c r="M241" i="2" s="1"/>
  <c r="M242" i="2" s="1"/>
  <c r="M243" i="2" s="1"/>
  <c r="M244" i="2" s="1"/>
  <c r="M245" i="2" s="1"/>
  <c r="M246" i="2" s="1"/>
  <c r="M247" i="2" s="1"/>
  <c r="M248" i="2" s="1"/>
  <c r="M249" i="2" s="1"/>
  <c r="M250" i="2" s="1"/>
  <c r="M251" i="2" s="1"/>
  <c r="M252" i="2" s="1"/>
  <c r="M253" i="2" s="1"/>
  <c r="M254" i="2" s="1"/>
  <c r="M255" i="2" s="1"/>
  <c r="M256" i="2" s="1"/>
  <c r="M257" i="2" s="1"/>
  <c r="G30" i="1"/>
  <c r="G19" i="1" l="1"/>
  <c r="G31" i="1"/>
  <c r="F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Michiel Nieuwenhuijsen</author>
    <author>J. Mentink</author>
    <author>Jos Mentink</author>
  </authors>
  <commentList>
    <comment ref="G1" authorId="0" shapeId="0" xr:uid="{985BE80A-3802-466B-8B22-7E7F89C59858}">
      <text>
        <r>
          <rPr>
            <sz val="9"/>
            <color indexed="81"/>
            <rFont val="Tahoma"/>
            <family val="2"/>
          </rPr>
          <t>info
Alleen in de blauwe velden waar tekst voor staat een datum (dd-mm-jj) invullen. Wanneer je de muis op een cel houdt met in de rechterbovenhoek een rood driehoekje, krijg je meer informatie.</t>
        </r>
      </text>
    </comment>
    <comment ref="G2" authorId="1" shapeId="0" xr:uid="{00000000-0006-0000-0000-000002000000}">
      <text>
        <r>
          <rPr>
            <b/>
            <sz val="10"/>
            <color indexed="81"/>
            <rFont val="Arial"/>
            <family val="2"/>
          </rPr>
          <t>Meerling
Kies je voor ‘nee’?</t>
        </r>
        <r>
          <rPr>
            <sz val="10"/>
            <rFont val="Arial"/>
          </rPr>
          <t xml:space="preserve">Dan kan het zwangerschapsverlof starten tussen 6 en 4 weken vóór de vermoedelijke bevallingsdatum.
</t>
        </r>
        <r>
          <rPr>
            <b/>
            <sz val="10"/>
            <color indexed="81"/>
            <rFont val="Arial"/>
            <family val="2"/>
          </rPr>
          <t>Kies je voor ‘ja’?</t>
        </r>
        <r>
          <rPr>
            <sz val="10"/>
            <rFont val="Arial"/>
          </rPr>
          <t xml:space="preserve"> Dan kan het verlof starten tussen 10 en 8 weken vóór de vermoedelijke bevallingsdatum.</t>
        </r>
      </text>
    </comment>
    <comment ref="G3" authorId="2" shapeId="0" xr:uid="{00000000-0006-0000-0000-000003000000}">
      <text>
        <r>
          <rPr>
            <b/>
            <sz val="10"/>
            <color indexed="81"/>
            <rFont val="Arial"/>
            <family val="2"/>
          </rPr>
          <t>Vermoedelijke bevallingsdatum</t>
        </r>
        <r>
          <rPr>
            <sz val="10"/>
            <rFont val="Arial"/>
          </rPr>
          <t xml:space="preserve">
De vermoedelijke bevallingsdatum moet zijn vastgesteld door een arts, verloskundige of gynaecoloog. Een schriftelijke verklaring hiervan dient te worden overgelegd.</t>
        </r>
      </text>
    </comment>
    <comment ref="G4" authorId="2" shapeId="0" xr:uid="{00000000-0006-0000-0000-000005000000}">
      <text>
        <r>
          <rPr>
            <b/>
            <sz val="10"/>
            <color indexed="81"/>
            <rFont val="Arial"/>
            <family val="2"/>
          </rPr>
          <t>Vroegste ingangsdatum van het verlof</t>
        </r>
        <r>
          <rPr>
            <sz val="10"/>
            <rFont val="Arial"/>
          </rPr>
          <t xml:space="preserve">
Deze ligt bij een eenlingzwangerschap op </t>
        </r>
        <r>
          <rPr>
            <b/>
            <sz val="10"/>
            <color indexed="81"/>
            <rFont val="Arial"/>
            <family val="2"/>
          </rPr>
          <t>6 weken</t>
        </r>
        <r>
          <rPr>
            <sz val="10"/>
            <rFont val="Arial"/>
          </rPr>
          <t xml:space="preserve"> vóór de dag na de vermoedelijke bevallingsdatum, en bij een meerlingzwangerschap op </t>
        </r>
        <r>
          <rPr>
            <b/>
            <sz val="10"/>
            <color indexed="81"/>
            <rFont val="Arial"/>
            <family val="2"/>
          </rPr>
          <t>10 weken</t>
        </r>
        <r>
          <rPr>
            <sz val="10"/>
            <rFont val="Arial"/>
          </rPr>
          <t xml:space="preserve"> vóór de dag na de vermoedelijke bevallingsdatum.</t>
        </r>
      </text>
    </comment>
    <comment ref="G5" authorId="2" shapeId="0" xr:uid="{00000000-0006-0000-0000-000006000000}">
      <text>
        <r>
          <rPr>
            <b/>
            <sz val="10"/>
            <color indexed="81"/>
            <rFont val="Arial"/>
            <family val="2"/>
          </rPr>
          <t>Laatste mogelijke ingangsdatum van het verlof</t>
        </r>
        <r>
          <rPr>
            <sz val="10"/>
            <rFont val="Arial"/>
          </rPr>
          <t xml:space="preserve">
Deze ligt bij een eenlingzwangerschap op </t>
        </r>
        <r>
          <rPr>
            <b/>
            <sz val="10"/>
            <color indexed="81"/>
            <rFont val="Arial"/>
            <family val="2"/>
          </rPr>
          <t xml:space="preserve">4 weken </t>
        </r>
        <r>
          <rPr>
            <sz val="10"/>
            <rFont val="Arial"/>
          </rPr>
          <t xml:space="preserve">vóór de dag na de vermoedelijke bevallingsdatum, en bij een meerlingzwangerschap op </t>
        </r>
        <r>
          <rPr>
            <b/>
            <sz val="10"/>
            <color indexed="81"/>
            <rFont val="Arial"/>
            <family val="2"/>
          </rPr>
          <t>8 weken</t>
        </r>
        <r>
          <rPr>
            <sz val="10"/>
            <rFont val="Arial"/>
          </rPr>
          <t xml:space="preserve"> vóór de dag na de vermoedelijke bevallingsdatum.</t>
        </r>
      </text>
    </comment>
    <comment ref="G8" authorId="2" shapeId="0" xr:uid="{00000000-0006-0000-0000-000007000000}">
      <text>
        <r>
          <rPr>
            <b/>
            <sz val="10"/>
            <color indexed="81"/>
            <rFont val="Arial"/>
            <family val="2"/>
          </rPr>
          <t>Ziekteverlof vóór de ingang van het zwangerschapsverlof</t>
        </r>
        <r>
          <rPr>
            <sz val="10"/>
            <rFont val="Arial"/>
          </rPr>
          <t xml:space="preserve">
Als sprake is van ziekteverlof in de periode tussen de vroegst mogelijke ingangsdatum en de door de werknemer gekozen ingangsdatum van het zwangerschapsverlof, dan wordt deze ziekteperiode in mindering gebracht op het bevallingsverlof.</t>
        </r>
      </text>
    </comment>
    <comment ref="G9" authorId="2" shapeId="0" xr:uid="{00000000-0006-0000-0000-000009000000}">
      <text>
        <r>
          <rPr>
            <b/>
            <sz val="10"/>
            <color indexed="81"/>
            <rFont val="Arial"/>
            <family val="2"/>
          </rPr>
          <t>Geboortedatum en invloed op het bevallingsverlof</t>
        </r>
        <r>
          <rPr>
            <sz val="10"/>
            <rFont val="Arial"/>
          </rPr>
          <t xml:space="preserve">
In de meeste gevallen geldt dat als de baby </t>
        </r>
        <r>
          <rPr>
            <b/>
            <sz val="10"/>
            <color indexed="81"/>
            <rFont val="Arial"/>
            <family val="2"/>
          </rPr>
          <t>later wordt geboren dan de vermoedelijke bevallingsdatum</t>
        </r>
        <r>
          <rPr>
            <sz val="10"/>
            <rFont val="Arial"/>
          </rPr>
          <t xml:space="preserve">, de extra dagen worden </t>
        </r>
        <r>
          <rPr>
            <b/>
            <sz val="10"/>
            <color indexed="81"/>
            <rFont val="Arial"/>
            <family val="2"/>
          </rPr>
          <t>opgeteld bij het bevallingsverlof</t>
        </r>
        <r>
          <rPr>
            <sz val="10"/>
            <rFont val="Arial"/>
          </rPr>
          <t>.
Wordt de baby</t>
        </r>
        <r>
          <rPr>
            <b/>
            <sz val="10"/>
            <color indexed="81"/>
            <rFont val="Arial"/>
            <family val="2"/>
          </rPr>
          <t xml:space="preserve"> eerder geboren</t>
        </r>
        <r>
          <rPr>
            <sz val="10"/>
            <rFont val="Arial"/>
          </rPr>
          <t xml:space="preserve">, dan heeft dit géén invloed op de duur van het bevallingsverlof, </t>
        </r>
        <r>
          <rPr>
            <b/>
            <sz val="10"/>
            <color indexed="81"/>
            <rFont val="Arial"/>
            <family val="2"/>
          </rPr>
          <t>behalve</t>
        </r>
        <r>
          <rPr>
            <sz val="10"/>
            <rFont val="Arial"/>
          </rPr>
          <t xml:space="preserve"> wanneer de geboorte plaatsvindt </t>
        </r>
        <r>
          <rPr>
            <b/>
            <sz val="10"/>
            <color indexed="81"/>
            <rFont val="Arial"/>
            <family val="2"/>
          </rPr>
          <t>vóór de vroegst mogelijke ingangsdatum van het verlof.</t>
        </r>
        <r>
          <rPr>
            <sz val="10"/>
            <rFont val="Arial"/>
          </rPr>
          <t xml:space="preserve">
Bij een </t>
        </r>
        <r>
          <rPr>
            <b/>
            <sz val="10"/>
            <color indexed="81"/>
            <rFont val="Arial"/>
            <family val="2"/>
          </rPr>
          <t>meerlingzwangerschap</t>
        </r>
        <r>
          <rPr>
            <sz val="10"/>
            <rFont val="Arial"/>
          </rPr>
          <t xml:space="preserve"> kunnen zowel een </t>
        </r>
        <r>
          <rPr>
            <b/>
            <sz val="10"/>
            <color indexed="81"/>
            <rFont val="Arial"/>
            <family val="2"/>
          </rPr>
          <t>vroege</t>
        </r>
        <r>
          <rPr>
            <sz val="10"/>
            <rFont val="Arial"/>
          </rPr>
          <t xml:space="preserve"> als een</t>
        </r>
        <r>
          <rPr>
            <b/>
            <sz val="10"/>
            <color indexed="81"/>
            <rFont val="Arial"/>
            <family val="2"/>
          </rPr>
          <t xml:space="preserve"> late </t>
        </r>
        <r>
          <rPr>
            <sz val="10"/>
            <rFont val="Arial"/>
          </rPr>
          <t>geboorte gevolgen hebben voor de</t>
        </r>
        <r>
          <rPr>
            <b/>
            <sz val="10"/>
            <color indexed="81"/>
            <rFont val="Arial"/>
            <family val="2"/>
          </rPr>
          <t xml:space="preserve"> einddatum van het bevallingsverlof</t>
        </r>
        <r>
          <rPr>
            <sz val="10"/>
            <rFont val="Arial"/>
          </rPr>
          <t xml:space="preserve">.
Als de baby’s bij een meerling op </t>
        </r>
        <r>
          <rPr>
            <b/>
            <sz val="10"/>
            <color indexed="81"/>
            <rFont val="Arial"/>
            <family val="2"/>
          </rPr>
          <t>verschillende dagen</t>
        </r>
        <r>
          <rPr>
            <sz val="10"/>
            <rFont val="Arial"/>
          </rPr>
          <t xml:space="preserve"> worden geboren, dan geldt de </t>
        </r>
        <r>
          <rPr>
            <b/>
            <sz val="10"/>
            <color indexed="81"/>
            <rFont val="Arial"/>
            <family val="2"/>
          </rPr>
          <t>laatste geboortedatum</t>
        </r>
        <r>
          <rPr>
            <sz val="10"/>
            <rFont val="Arial"/>
          </rPr>
          <t xml:space="preserve"> als uitgangspunt voor het berekenen van het bevallingsverlof.</t>
        </r>
      </text>
    </comment>
    <comment ref="C11" authorId="2" shapeId="0" xr:uid="{00000000-0006-0000-0000-00000A000000}">
      <text>
        <r>
          <rPr>
            <sz val="10"/>
            <rFont val="Arial"/>
          </rPr>
          <t>extra bevallingsverlof
In geval van ziekenhuisopname baby, kun je het extra verlof door OOG|OHM laten berekenen en aanvragen.
De uitkomst vul je daarna hier in.</t>
        </r>
      </text>
    </comment>
    <comment ref="A13" authorId="1" shapeId="0" xr:uid="{00000000-0006-0000-0000-00000B000000}">
      <text>
        <r>
          <rPr>
            <sz val="10"/>
            <rFont val="Arial"/>
          </rPr>
          <t>op/van
Als er sprake is van 1 vrije dag dan is het niet nodig om de kolom 't/m'  in te vullen.
Bij meer dagen achter elkaar vrij ook de kolom 't/m' invullen.</t>
        </r>
      </text>
    </comment>
    <comment ref="B13" authorId="1" shapeId="0" xr:uid="{00000000-0006-0000-0000-00000C000000}">
      <text>
        <r>
          <rPr>
            <sz val="10"/>
            <rFont val="Arial"/>
          </rPr>
          <t>t/m
Als er sprake is van 1 vrije dag dan is het niet nodig om de kolom 't/m'  in te vullen.</t>
        </r>
      </text>
    </comment>
    <comment ref="D13" authorId="1" shapeId="0" xr:uid="{00000000-0006-0000-0000-00000D000000}">
      <text>
        <r>
          <rPr>
            <sz val="10"/>
            <rFont val="Arial"/>
          </rPr>
          <t>op/van
Als er sprake is van 1 vrije dag dan is het niet nodig om de kolom 't/m' in te vullen.
Bij meer dagen achter elkaar vrij ook de kolom 't/m' invullen.</t>
        </r>
      </text>
    </comment>
    <comment ref="E13" authorId="1" shapeId="0" xr:uid="{00000000-0006-0000-0000-00000E000000}">
      <text>
        <r>
          <rPr>
            <sz val="10"/>
            <rFont val="Arial"/>
          </rPr>
          <t>t/m
Als er sprake is van 1 vrije dag dan is het niet nodig om de kolom 't/m' in te vullen.</t>
        </r>
      </text>
    </comment>
    <comment ref="B19" authorId="1" shapeId="0" xr:uid="{00000000-0006-0000-0000-000011000000}">
      <text>
        <r>
          <rPr>
            <sz val="10"/>
            <rFont val="Arial"/>
          </rPr>
          <t>ja/nee
Als je kiest voor 'ja' wordt rechts de verlengde einddatum van het verlof vermeld.
Als u kiest voor 'nee' dan kun je het verlof dat samenvalt met de hierboven ingevulde vakanties later opnemen. 
Vul eventueel de volgende vraag nog in en rechts de werkuren per dag. Vervolgens worden de nog op te nemen verlof-uren berekend.</t>
        </r>
      </text>
    </comment>
    <comment ref="G21" authorId="2" shapeId="0" xr:uid="{00000000-0006-0000-0000-000012000000}">
      <text>
        <r>
          <rPr>
            <sz val="10"/>
            <rFont val="Arial"/>
          </rPr>
          <t>onderbreken verlof
Na 6 weken bevallingsverlof mag je, in overleg met je leidinggevende, het restant flexibel opnemen gedurende een periode van 30 weken.
Vul hier de datum in dat je het verlof wilt onderbreken.</t>
        </r>
      </text>
    </comment>
    <comment ref="G23" authorId="1" shapeId="0" xr:uid="{00000000-0006-0000-0000-000004000000}">
      <text>
        <r>
          <rPr>
            <sz val="10"/>
            <rFont val="Arial"/>
          </rPr>
          <t>werkuren:
Vul hier de werkuren per dag in. Als niet elke week hetzelfde aantal uren of dagen wordt gewerkt, vul dan het gemiddelde in.</t>
        </r>
      </text>
    </comment>
    <comment ref="G28" authorId="2" shapeId="0" xr:uid="{00000000-0006-0000-0000-000008000000}">
      <text>
        <r>
          <rPr>
            <sz val="10"/>
            <rFont val="Arial"/>
          </rPr>
          <t>totaal inzet per week
Het totaal kan meer zijn dan de omvang van je akte.
Dat zal het geval zijn als er minder dan 41,5 weken gewerkt wordt.</t>
        </r>
      </text>
    </comment>
    <comment ref="E35" authorId="1" shapeId="0" xr:uid="{00000000-0006-0000-0000-00000F000000}">
      <text>
        <r>
          <rPr>
            <sz val="10"/>
            <rFont val="Arial"/>
          </rPr>
          <t xml:space="preserve">opname verlof-uren
Hier kun je de perioden en nog op te nemen verlof-uren invullen. Dat kan ook in een later stadium.
In deze cel de eerste verlofperiode invullen!
</t>
        </r>
      </text>
    </comment>
    <comment ref="G35" authorId="1" shapeId="0" xr:uid="{00000000-0006-0000-0000-000010000000}">
      <text>
        <r>
          <rPr>
            <sz val="10"/>
            <rFont val="Arial"/>
          </rPr>
          <t>uren in periode
Vul hier het totaal aantal uren in over de hiervoor vermelde periode. Dus iemand die 8 uur per week verlof krijgt gedurende 3 weken, vul dan hier 3 x 8 = 24 in.</t>
        </r>
      </text>
    </comment>
  </commentList>
</comments>
</file>

<file path=xl/sharedStrings.xml><?xml version="1.0" encoding="utf-8"?>
<sst xmlns="http://schemas.openxmlformats.org/spreadsheetml/2006/main" count="50" uniqueCount="46">
  <si>
    <t>Berekening zwangerschapsverlof-en bevallingsverlof</t>
  </si>
  <si>
    <t>Houd de muis hier voor info</t>
  </si>
  <si>
    <t>Schoolbestuur</t>
  </si>
  <si>
    <t>Verwacht je een meerling?</t>
  </si>
  <si>
    <t>nee</t>
  </si>
  <si>
    <t>Naam</t>
  </si>
  <si>
    <t>Uitgerekende bevallingsdatum</t>
  </si>
  <si>
    <t>Geboortedatum medewerker</t>
  </si>
  <si>
    <t>Vroegste datum ingang verlof</t>
  </si>
  <si>
    <t>Laatste datum ingang verlof</t>
  </si>
  <si>
    <t>Gekozen datum ingang verlof</t>
  </si>
  <si>
    <t>Datum van bevalling</t>
  </si>
  <si>
    <t>Extra bevallingsverlof i.v.m.</t>
  </si>
  <si>
    <t>Verwachte laatste dag verlof</t>
  </si>
  <si>
    <t>ziekenhuisopname baby:</t>
  </si>
  <si>
    <t>Definitieve laatste dag verlof</t>
  </si>
  <si>
    <t>Vakanties en vrije dagen die samenvallen met uw zwangerschaps- en bevallingsverlof, kan je later alsnog als verlof opnemen.</t>
  </si>
  <si>
    <t>van</t>
  </si>
  <si>
    <t>t/m</t>
  </si>
  <si>
    <t>Kies je er voor om het verlof tijdens vakanties aansluitend op het bevallingsverlof</t>
  </si>
  <si>
    <t>op te nemen?</t>
  </si>
  <si>
    <t>ja/nee</t>
  </si>
  <si>
    <t>Werkuren maandag</t>
  </si>
  <si>
    <t>Werkuren dinsdag</t>
  </si>
  <si>
    <t>Werkuren woensdag</t>
  </si>
  <si>
    <t>werkuren donderdag</t>
  </si>
  <si>
    <t xml:space="preserve"> </t>
  </si>
  <si>
    <t>Werkuren vrijdag</t>
  </si>
  <si>
    <t>Totaal inzet per week</t>
  </si>
  <si>
    <t>In overleg met de leidinggevende nog op te nemen verlofuren</t>
  </si>
  <si>
    <t>gedurende een maximale periode van 30 weken:</t>
  </si>
  <si>
    <t>laatste dag opname verlof-uren</t>
  </si>
  <si>
    <t>Opname compensatieverlof</t>
  </si>
  <si>
    <t>uren in periode</t>
  </si>
  <si>
    <t xml:space="preserve">Indien je hebt gekozen om je compensatieverlof in delen op te nemen, geef hier dan de tijdvakken op waarin het verlof wordt genoten. 
OOG|OHM zal dit verwerken. 
</t>
  </si>
  <si>
    <t>Meerling 10w</t>
  </si>
  <si>
    <t>Meerling 8w</t>
  </si>
  <si>
    <t>Enkel 6w</t>
  </si>
  <si>
    <t>Enkel 4w</t>
  </si>
  <si>
    <t>Laatste dag zv</t>
  </si>
  <si>
    <t>Eerste dag bv</t>
  </si>
  <si>
    <t>Verw laatste dag</t>
  </si>
  <si>
    <t>Dagen later geboren</t>
  </si>
  <si>
    <t>Dagen optellen</t>
  </si>
  <si>
    <t xml:space="preserve">Df laatste dag </t>
  </si>
  <si>
    <t>Onbekend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</si>
</sst>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mm/yy"/>
    <numFmt numFmtId="165" formatCode="dd/mm/yy"/>
    <numFmt numFmtId="166" formatCode="d/mm/yy;@"/>
  </numFmts>
  <fonts count="15" x14ac:knownFonts="1">
    <font>
      <sz val="10"/>
      <name val="Arial"/>
    </font>
    <font>
      <sz val="10"/>
      <name val="Arial"/>
      <family val="2"/>
    </font>
    <font>
      <sz val="9"/>
      <name val="Segoe UI"/>
      <family val="2"/>
    </font>
    <font>
      <b/>
      <sz val="9"/>
      <color theme="1"/>
      <name val="Segoe UI"/>
      <family val="2"/>
    </font>
    <font>
      <sz val="9"/>
      <color theme="1"/>
      <name val="Segoe UI"/>
      <family val="2"/>
    </font>
    <font>
      <sz val="9"/>
      <color rgb="FF0000CC"/>
      <name val="Segoe UI"/>
      <family val="2"/>
    </font>
    <font>
      <b/>
      <sz val="9"/>
      <color rgb="FFFF0000"/>
      <name val="Segoe UI"/>
      <family val="2"/>
    </font>
    <font>
      <sz val="9"/>
      <color rgb="FFFF0000"/>
      <name val="Segoe UI"/>
      <family val="2"/>
    </font>
    <font>
      <b/>
      <sz val="9"/>
      <color rgb="FFEB5A3E"/>
      <name val="Segoe UI"/>
      <family val="2"/>
    </font>
    <font>
      <b/>
      <sz val="9"/>
      <color theme="0"/>
      <name val="Segoe UI"/>
      <family val="2"/>
    </font>
    <font>
      <sz val="7"/>
      <color rgb="FFEB5A3E"/>
      <name val="Segoe UI"/>
      <family val="2"/>
    </font>
    <font>
      <b/>
      <sz val="12"/>
      <color theme="0"/>
      <name val="Segoe UI"/>
      <family val="2"/>
    </font>
    <font>
      <b/>
      <sz val="10"/>
      <color indexed="81"/>
      <name val="Arial"/>
      <family val="2"/>
    </font>
    <font>
      <sz val="9"/>
      <color indexed="81"/>
      <name val="Tahoma"/>
      <family val="2"/>
    </font>
    <font>
      <b/>
      <sz val="8"/>
      <color theme="0"/>
      <name val="Segoe UI"/>
      <family val="2"/>
    </font>
  </fonts>
  <fills count="5">
    <fill>
      <patternFill patternType="none"/>
    </fill>
    <fill>
      <patternFill patternType="gray125"/>
    </fill>
    <fill>
      <patternFill patternType="solid">
        <fgColor theme="0" tint="-0.14999847407452621"/>
        <bgColor indexed="64"/>
      </patternFill>
    </fill>
    <fill>
      <patternFill patternType="solid">
        <fgColor rgb="FF003399"/>
        <bgColor indexed="64"/>
      </patternFill>
    </fill>
    <fill>
      <patternFill patternType="solid">
        <fgColor rgb="FFCCECFF"/>
        <bgColor indexed="64"/>
      </patternFill>
    </fill>
  </fills>
  <borders count="33">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2">
    <xf numFmtId="0" fontId="0" fillId="0" borderId="0"/>
    <xf numFmtId="0" fontId="1" fillId="0" borderId="0"/>
  </cellStyleXfs>
  <cellXfs count="87">
    <xf numFmtId="0" fontId="0" fillId="0" borderId="0" xfId="0"/>
    <xf numFmtId="0" fontId="3" fillId="0" borderId="1" xfId="0" applyFont="1" applyBorder="1" applyProtection="1">
      <protection hidden="1"/>
    </xf>
    <xf numFmtId="0" fontId="2" fillId="0" borderId="0" xfId="0" applyFont="1" applyProtection="1">
      <protection hidden="1"/>
    </xf>
    <xf numFmtId="164" fontId="2" fillId="0" borderId="0" xfId="0" applyNumberFormat="1" applyFont="1" applyProtection="1">
      <protection hidden="1"/>
    </xf>
    <xf numFmtId="165" fontId="2" fillId="0" borderId="0" xfId="0" applyNumberFormat="1" applyFont="1" applyProtection="1">
      <protection hidden="1"/>
    </xf>
    <xf numFmtId="0" fontId="2" fillId="0" borderId="4" xfId="0" applyFont="1" applyBorder="1" applyProtection="1">
      <protection hidden="1"/>
    </xf>
    <xf numFmtId="0" fontId="2" fillId="0" borderId="1" xfId="0" applyFont="1" applyBorder="1" applyProtection="1">
      <protection hidden="1"/>
    </xf>
    <xf numFmtId="0" fontId="2" fillId="0" borderId="0" xfId="0" applyFont="1" applyAlignment="1" applyProtection="1">
      <alignment horizontal="right"/>
      <protection hidden="1"/>
    </xf>
    <xf numFmtId="1" fontId="2" fillId="0" borderId="0" xfId="0" applyNumberFormat="1" applyFont="1" applyProtection="1">
      <protection hidden="1"/>
    </xf>
    <xf numFmtId="164" fontId="2" fillId="2" borderId="6" xfId="0" applyNumberFormat="1" applyFont="1" applyFill="1" applyBorder="1" applyProtection="1">
      <protection hidden="1"/>
    </xf>
    <xf numFmtId="0" fontId="6" fillId="0" borderId="1" xfId="0" applyFont="1" applyBorder="1" applyProtection="1">
      <protection hidden="1"/>
    </xf>
    <xf numFmtId="0" fontId="2" fillId="0" borderId="9" xfId="0" applyFont="1" applyBorder="1" applyAlignment="1" applyProtection="1">
      <alignment horizontal="right"/>
      <protection hidden="1"/>
    </xf>
    <xf numFmtId="0" fontId="2" fillId="0" borderId="11" xfId="0" applyFont="1" applyBorder="1" applyProtection="1">
      <protection hidden="1"/>
    </xf>
    <xf numFmtId="0" fontId="2" fillId="0" borderId="0" xfId="0" applyFont="1" applyAlignment="1" applyProtection="1">
      <alignment horizontal="center"/>
      <protection hidden="1"/>
    </xf>
    <xf numFmtId="0" fontId="2" fillId="2" borderId="9" xfId="0" applyFont="1" applyFill="1" applyBorder="1" applyProtection="1">
      <protection hidden="1"/>
    </xf>
    <xf numFmtId="0" fontId="7" fillId="0" borderId="1" xfId="0" applyFont="1" applyBorder="1" applyProtection="1">
      <protection hidden="1"/>
    </xf>
    <xf numFmtId="0" fontId="2" fillId="0" borderId="9" xfId="0" applyFont="1" applyBorder="1" applyProtection="1">
      <protection hidden="1"/>
    </xf>
    <xf numFmtId="0" fontId="2" fillId="0" borderId="5" xfId="0" applyFont="1" applyBorder="1" applyProtection="1">
      <protection hidden="1"/>
    </xf>
    <xf numFmtId="0" fontId="2" fillId="2" borderId="7" xfId="0" applyFont="1" applyFill="1" applyBorder="1" applyProtection="1">
      <protection hidden="1"/>
    </xf>
    <xf numFmtId="0" fontId="2" fillId="0" borderId="12" xfId="0" applyFont="1" applyBorder="1" applyProtection="1">
      <protection hidden="1"/>
    </xf>
    <xf numFmtId="0" fontId="2" fillId="0" borderId="13" xfId="0" applyFont="1" applyBorder="1" applyProtection="1">
      <protection hidden="1"/>
    </xf>
    <xf numFmtId="0" fontId="2" fillId="2" borderId="8" xfId="0" applyFont="1" applyFill="1" applyBorder="1" applyProtection="1">
      <protection hidden="1"/>
    </xf>
    <xf numFmtId="166" fontId="2" fillId="0" borderId="0" xfId="0" applyNumberFormat="1" applyFont="1" applyProtection="1">
      <protection hidden="1"/>
    </xf>
    <xf numFmtId="0" fontId="10" fillId="0" borderId="0" xfId="0" applyFont="1" applyAlignment="1" applyProtection="1">
      <alignment horizontal="right"/>
      <protection hidden="1"/>
    </xf>
    <xf numFmtId="0" fontId="8" fillId="0" borderId="0" xfId="0" applyFont="1" applyAlignment="1" applyProtection="1">
      <alignment vertical="center" wrapText="1"/>
      <protection hidden="1"/>
    </xf>
    <xf numFmtId="0" fontId="9" fillId="3" borderId="0" xfId="0" applyFont="1" applyFill="1" applyAlignment="1" applyProtection="1">
      <alignment horizontal="center"/>
      <protection hidden="1"/>
    </xf>
    <xf numFmtId="0" fontId="9" fillId="3" borderId="1" xfId="0" applyFont="1" applyFill="1" applyBorder="1" applyAlignment="1" applyProtection="1">
      <alignment horizontal="center"/>
      <protection hidden="1"/>
    </xf>
    <xf numFmtId="14" fontId="2" fillId="4" borderId="6" xfId="0" applyNumberFormat="1" applyFont="1" applyFill="1" applyBorder="1" applyProtection="1">
      <protection locked="0"/>
    </xf>
    <xf numFmtId="164" fontId="2" fillId="4" borderId="0" xfId="0" applyNumberFormat="1" applyFont="1" applyFill="1" applyProtection="1">
      <protection locked="0"/>
    </xf>
    <xf numFmtId="0" fontId="2" fillId="4" borderId="6" xfId="0" applyFont="1" applyFill="1" applyBorder="1" applyProtection="1">
      <protection locked="0"/>
    </xf>
    <xf numFmtId="164" fontId="2" fillId="4" borderId="6" xfId="0" applyNumberFormat="1" applyFont="1" applyFill="1" applyBorder="1" applyProtection="1">
      <protection locked="0"/>
    </xf>
    <xf numFmtId="164" fontId="2" fillId="4" borderId="8" xfId="0" applyNumberFormat="1" applyFont="1" applyFill="1" applyBorder="1" applyProtection="1">
      <protection locked="0"/>
    </xf>
    <xf numFmtId="164" fontId="2" fillId="4" borderId="7" xfId="0" applyNumberFormat="1" applyFont="1" applyFill="1" applyBorder="1" applyProtection="1">
      <protection locked="0"/>
    </xf>
    <xf numFmtId="0" fontId="2" fillId="4" borderId="14" xfId="0" applyFont="1" applyFill="1" applyBorder="1" applyProtection="1">
      <protection locked="0"/>
    </xf>
    <xf numFmtId="164" fontId="2" fillId="4" borderId="15" xfId="0" applyNumberFormat="1" applyFont="1" applyFill="1" applyBorder="1" applyProtection="1">
      <protection locked="0"/>
    </xf>
    <xf numFmtId="164" fontId="2" fillId="4" borderId="16" xfId="0" applyNumberFormat="1" applyFont="1" applyFill="1" applyBorder="1" applyProtection="1">
      <protection locked="0"/>
    </xf>
    <xf numFmtId="164" fontId="2" fillId="4" borderId="18" xfId="0" applyNumberFormat="1" applyFont="1" applyFill="1" applyBorder="1" applyProtection="1">
      <protection locked="0"/>
    </xf>
    <xf numFmtId="164" fontId="2" fillId="4" borderId="19" xfId="0" applyNumberFormat="1" applyFont="1" applyFill="1" applyBorder="1" applyProtection="1">
      <protection locked="0"/>
    </xf>
    <xf numFmtId="164" fontId="2" fillId="4" borderId="27" xfId="0" applyNumberFormat="1" applyFont="1" applyFill="1" applyBorder="1" applyProtection="1">
      <protection locked="0"/>
    </xf>
    <xf numFmtId="164" fontId="2" fillId="4" borderId="28" xfId="0" applyNumberFormat="1" applyFont="1" applyFill="1" applyBorder="1" applyProtection="1">
      <protection locked="0"/>
    </xf>
    <xf numFmtId="164" fontId="2" fillId="4" borderId="17" xfId="0" applyNumberFormat="1" applyFont="1" applyFill="1" applyBorder="1" applyProtection="1">
      <protection locked="0"/>
    </xf>
    <xf numFmtId="164" fontId="2" fillId="4" borderId="20" xfId="0" applyNumberFormat="1" applyFont="1" applyFill="1" applyBorder="1" applyProtection="1">
      <protection locked="0"/>
    </xf>
    <xf numFmtId="164" fontId="2" fillId="4" borderId="29" xfId="0" applyNumberFormat="1" applyFont="1" applyFill="1" applyBorder="1" applyProtection="1">
      <protection locked="0"/>
    </xf>
    <xf numFmtId="0" fontId="2" fillId="4" borderId="0" xfId="0" applyFont="1" applyFill="1" applyProtection="1">
      <protection locked="0"/>
    </xf>
    <xf numFmtId="164" fontId="2" fillId="4" borderId="9" xfId="0" applyNumberFormat="1" applyFont="1" applyFill="1" applyBorder="1" applyProtection="1">
      <protection locked="0"/>
    </xf>
    <xf numFmtId="0" fontId="2" fillId="4" borderId="7" xfId="0" applyFont="1" applyFill="1" applyBorder="1" applyProtection="1">
      <protection locked="0"/>
    </xf>
    <xf numFmtId="0" fontId="2" fillId="4" borderId="10" xfId="0" applyFont="1" applyFill="1" applyBorder="1" applyProtection="1">
      <protection locked="0"/>
    </xf>
    <xf numFmtId="164" fontId="2" fillId="4" borderId="21" xfId="0" applyNumberFormat="1" applyFont="1" applyFill="1" applyBorder="1" applyProtection="1">
      <protection locked="0"/>
    </xf>
    <xf numFmtId="164" fontId="2" fillId="4" borderId="22" xfId="0" applyNumberFormat="1" applyFont="1" applyFill="1" applyBorder="1" applyProtection="1">
      <protection locked="0"/>
    </xf>
    <xf numFmtId="0" fontId="2" fillId="4" borderId="23" xfId="0" applyFont="1" applyFill="1" applyBorder="1" applyProtection="1">
      <protection locked="0"/>
    </xf>
    <xf numFmtId="164" fontId="2" fillId="4" borderId="24" xfId="0" applyNumberFormat="1" applyFont="1" applyFill="1" applyBorder="1" applyProtection="1">
      <protection locked="0"/>
    </xf>
    <xf numFmtId="164" fontId="2" fillId="4" borderId="25" xfId="0" applyNumberFormat="1" applyFont="1" applyFill="1" applyBorder="1" applyProtection="1">
      <protection locked="0"/>
    </xf>
    <xf numFmtId="0" fontId="2" fillId="4" borderId="26" xfId="0" applyFont="1" applyFill="1" applyBorder="1" applyProtection="1">
      <protection locked="0"/>
    </xf>
    <xf numFmtId="164" fontId="2" fillId="4" borderId="30" xfId="0" applyNumberFormat="1" applyFont="1" applyFill="1" applyBorder="1" applyProtection="1">
      <protection locked="0"/>
    </xf>
    <xf numFmtId="164" fontId="2" fillId="4" borderId="31" xfId="0" applyNumberFormat="1" applyFont="1" applyFill="1" applyBorder="1" applyProtection="1">
      <protection locked="0"/>
    </xf>
    <xf numFmtId="0" fontId="2" fillId="4" borderId="32" xfId="0" applyFont="1" applyFill="1" applyBorder="1" applyProtection="1">
      <protection locked="0"/>
    </xf>
    <xf numFmtId="0" fontId="5" fillId="3" borderId="2" xfId="0" applyFont="1" applyFill="1" applyBorder="1" applyAlignment="1" applyProtection="1">
      <alignment horizontal="center" vertical="center"/>
      <protection hidden="1"/>
    </xf>
    <xf numFmtId="0" fontId="2" fillId="4" borderId="6" xfId="0" applyFont="1" applyFill="1" applyBorder="1" applyAlignment="1" applyProtection="1">
      <alignment horizontal="right"/>
      <protection locked="0"/>
    </xf>
    <xf numFmtId="164" fontId="2" fillId="2" borderId="8" xfId="0" applyNumberFormat="1" applyFont="1" applyFill="1" applyBorder="1" applyProtection="1">
      <protection hidden="1"/>
    </xf>
    <xf numFmtId="164" fontId="2" fillId="0" borderId="5" xfId="0" applyNumberFormat="1" applyFont="1" applyBorder="1" applyProtection="1">
      <protection locked="0"/>
    </xf>
    <xf numFmtId="0" fontId="2" fillId="0" borderId="5" xfId="0" applyFont="1" applyBorder="1" applyProtection="1">
      <protection locked="0"/>
    </xf>
    <xf numFmtId="164" fontId="2" fillId="2" borderId="9" xfId="0" applyNumberFormat="1" applyFont="1" applyFill="1" applyBorder="1" applyProtection="1">
      <protection hidden="1"/>
    </xf>
    <xf numFmtId="0" fontId="8" fillId="0" borderId="1" xfId="0" applyFont="1" applyBorder="1" applyAlignment="1" applyProtection="1">
      <alignment vertical="center" wrapText="1"/>
      <protection hidden="1"/>
    </xf>
    <xf numFmtId="0" fontId="2" fillId="0" borderId="4" xfId="0" applyFont="1" applyBorder="1" applyAlignment="1" applyProtection="1">
      <alignment horizontal="right"/>
      <protection hidden="1"/>
    </xf>
    <xf numFmtId="0" fontId="2" fillId="0" borderId="1" xfId="0" applyFont="1" applyBorder="1" applyAlignment="1" applyProtection="1">
      <alignment horizontal="right"/>
      <protection hidden="1"/>
    </xf>
    <xf numFmtId="0" fontId="2" fillId="3" borderId="0" xfId="0" applyFont="1" applyFill="1" applyProtection="1">
      <protection hidden="1"/>
    </xf>
    <xf numFmtId="0" fontId="11" fillId="3" borderId="0" xfId="0" applyFont="1" applyFill="1" applyProtection="1">
      <protection hidden="1"/>
    </xf>
    <xf numFmtId="0" fontId="2" fillId="0" borderId="0" xfId="0" applyFont="1" applyAlignment="1" applyProtection="1">
      <alignment horizontal="left"/>
      <protection hidden="1"/>
    </xf>
    <xf numFmtId="0" fontId="2" fillId="0" borderId="1" xfId="0" applyFont="1" applyBorder="1" applyAlignment="1" applyProtection="1">
      <alignment horizontal="left"/>
      <protection hidden="1"/>
    </xf>
    <xf numFmtId="0" fontId="14" fillId="3" borderId="3" xfId="0" applyFont="1" applyFill="1" applyBorder="1" applyAlignment="1" applyProtection="1">
      <alignment horizontal="right" vertical="center"/>
      <protection hidden="1"/>
    </xf>
    <xf numFmtId="0" fontId="4" fillId="0" borderId="1" xfId="0" applyFont="1" applyBorder="1" applyAlignment="1" applyProtection="1">
      <alignment horizontal="center" vertical="top" wrapText="1"/>
      <protection hidden="1"/>
    </xf>
    <xf numFmtId="0" fontId="4" fillId="0" borderId="0" xfId="0" applyFont="1" applyAlignment="1" applyProtection="1">
      <alignment horizontal="center" vertical="top" wrapText="1"/>
      <protection hidden="1"/>
    </xf>
    <xf numFmtId="0" fontId="9" fillId="3" borderId="0" xfId="0" applyFont="1" applyFill="1" applyAlignment="1" applyProtection="1">
      <alignment horizontal="center"/>
      <protection hidden="1"/>
    </xf>
    <xf numFmtId="0" fontId="9" fillId="3" borderId="1"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2" fillId="4" borderId="20" xfId="0" applyFont="1" applyFill="1" applyBorder="1" applyAlignment="1" applyProtection="1">
      <alignment shrinkToFit="1"/>
      <protection locked="0"/>
    </xf>
    <xf numFmtId="0" fontId="2" fillId="4" borderId="6" xfId="0" applyFont="1" applyFill="1" applyBorder="1" applyAlignment="1" applyProtection="1">
      <alignment shrinkToFit="1"/>
      <protection locked="0"/>
    </xf>
    <xf numFmtId="0" fontId="4" fillId="0" borderId="9" xfId="0" applyFont="1" applyBorder="1" applyAlignment="1" applyProtection="1">
      <alignment horizontal="left" wrapText="1"/>
      <protection hidden="1"/>
    </xf>
    <xf numFmtId="0" fontId="0" fillId="0" borderId="9" xfId="0" applyBorder="1" applyProtection="1">
      <protection hidden="1"/>
    </xf>
    <xf numFmtId="0" fontId="0" fillId="0" borderId="0" xfId="0" applyProtection="1">
      <protection hidden="1"/>
    </xf>
    <xf numFmtId="0" fontId="7" fillId="0" borderId="9" xfId="0" applyFont="1" applyBorder="1" applyAlignment="1" applyProtection="1">
      <alignment horizontal="left" vertical="center" wrapText="1"/>
      <protection hidden="1"/>
    </xf>
    <xf numFmtId="0" fontId="2" fillId="4" borderId="11" xfId="0" applyFont="1" applyFill="1" applyBorder="1" applyAlignment="1" applyProtection="1">
      <alignment shrinkToFit="1"/>
      <protection locked="0"/>
    </xf>
    <xf numFmtId="0" fontId="0" fillId="4" borderId="5" xfId="0" applyFill="1" applyBorder="1" applyAlignment="1" applyProtection="1">
      <alignment shrinkToFit="1"/>
      <protection locked="0"/>
    </xf>
    <xf numFmtId="0" fontId="0" fillId="4" borderId="11" xfId="0" applyFill="1" applyBorder="1" applyAlignment="1" applyProtection="1">
      <alignment shrinkToFit="1"/>
      <protection locked="0"/>
    </xf>
    <xf numFmtId="0" fontId="9" fillId="3" borderId="9" xfId="0" applyFont="1" applyFill="1" applyBorder="1" applyAlignment="1" applyProtection="1">
      <alignment horizontal="center" wrapText="1"/>
      <protection hidden="1"/>
    </xf>
    <xf numFmtId="0" fontId="2" fillId="0" borderId="1" xfId="0" applyFont="1" applyBorder="1" applyAlignment="1" applyProtection="1">
      <alignment horizontal="left" wrapText="1"/>
      <protection hidden="1"/>
    </xf>
    <xf numFmtId="0" fontId="2" fillId="0" borderId="0" xfId="0" applyFont="1" applyAlignment="1" applyProtection="1">
      <alignment horizontal="left" wrapText="1"/>
      <protection hidden="1"/>
    </xf>
  </cellXfs>
  <cellStyles count="2">
    <cellStyle name="Standaard" xfId="0" builtinId="0"/>
    <cellStyle name="Standaard 3" xfId="1" xr:uid="{00000000-0005-0000-0000-000001000000}"/>
  </cellStyles>
  <dxfs count="15">
    <dxf>
      <fill>
        <patternFill>
          <bgColor rgb="FFCCECFF"/>
        </patternFill>
      </fill>
    </dxf>
    <dxf>
      <fill>
        <patternFill>
          <bgColor theme="0"/>
        </patternFill>
      </fill>
    </dxf>
    <dxf>
      <font>
        <b/>
        <color rgb="FFFF0000"/>
      </font>
    </dxf>
    <dxf>
      <font>
        <b/>
      </font>
    </dxf>
    <dxf>
      <font>
        <b/>
        <color rgb="FFFF0000"/>
      </font>
    </dxf>
    <dxf>
      <font>
        <b/>
        <color rgb="FFC00000"/>
      </font>
    </dxf>
    <dxf>
      <font>
        <color auto="1"/>
      </font>
    </dxf>
    <dxf>
      <font>
        <b/>
        <color rgb="FFC00000"/>
      </font>
    </dxf>
    <dxf>
      <font>
        <b/>
        <color rgb="FFFF0000"/>
      </font>
    </dxf>
    <dxf>
      <font>
        <b/>
        <color rgb="FFC00000"/>
      </font>
    </dxf>
    <dxf>
      <font>
        <color auto="1"/>
      </font>
    </dxf>
    <dxf>
      <font>
        <b/>
        <color rgb="FFC00000"/>
      </font>
    </dxf>
    <dxf>
      <font>
        <color rgb="FF9C0006"/>
      </font>
    </dxf>
    <dxf>
      <font>
        <b/>
      </font>
    </dxf>
    <dxf>
      <font>
        <b/>
      </font>
    </dxf>
  </dxfs>
  <tableStyles count="0" defaultTableStyle="TableStyleMedium9" defaultPivotStyle="PivotStyleLight16"/>
  <colors>
    <mruColors>
      <color rgb="FF0033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bM">
      <a:dk1>
        <a:sysClr val="windowText" lastClr="000000"/>
      </a:dk1>
      <a:lt1>
        <a:sysClr val="window" lastClr="FFFFFF"/>
      </a:lt1>
      <a:dk2>
        <a:srgbClr val="44546A"/>
      </a:dk2>
      <a:lt2>
        <a:srgbClr val="E7E6E6"/>
      </a:lt2>
      <a:accent1>
        <a:srgbClr val="EB5A3E"/>
      </a:accent1>
      <a:accent2>
        <a:srgbClr val="FAFAF0"/>
      </a:accent2>
      <a:accent3>
        <a:srgbClr val="FFF055"/>
      </a:accent3>
      <a:accent4>
        <a:srgbClr val="434242"/>
      </a:accent4>
      <a:accent5>
        <a:srgbClr val="FFFFFF"/>
      </a:accent5>
      <a:accent6>
        <a:srgbClr val="FFFFFF"/>
      </a:accent6>
      <a:hlink>
        <a:srgbClr val="0070C0"/>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autoPageBreaks="0"/>
  </sheetPr>
  <dimension ref="A1:W251"/>
  <sheetViews>
    <sheetView showGridLines="0" showZeros="0" tabSelected="1" showOutlineSymbols="0" zoomScale="115" zoomScaleNormal="115" workbookViewId="0">
      <selection activeCell="B2" sqref="B2:D2"/>
    </sheetView>
  </sheetViews>
  <sheetFormatPr defaultColWidth="13.5703125" defaultRowHeight="15.95" customHeight="1" x14ac:dyDescent="0.2"/>
  <cols>
    <col min="1" max="2" width="11.7109375" style="2" customWidth="1"/>
    <col min="3" max="3" width="6.7109375" style="2" customWidth="1"/>
    <col min="4" max="5" width="14.5703125" style="2" customWidth="1"/>
    <col min="6" max="6" width="10" style="2" customWidth="1"/>
    <col min="7" max="7" width="11.5703125" style="2" customWidth="1"/>
    <col min="8" max="8" width="6.42578125" style="2" customWidth="1"/>
    <col min="9" max="9" width="24.28515625" style="2" customWidth="1"/>
    <col min="10" max="10" width="11.28515625" style="2" customWidth="1"/>
    <col min="11" max="11" width="11.42578125" style="2" customWidth="1"/>
    <col min="12" max="12" width="6.85546875" style="2" customWidth="1"/>
    <col min="24" max="24" width="5.7109375" style="2" customWidth="1"/>
    <col min="25" max="25" width="6.85546875" style="2" customWidth="1"/>
    <col min="26" max="26" width="13.5703125" style="2"/>
    <col min="27" max="27" width="13.5703125" style="2" customWidth="1"/>
    <col min="28" max="16384" width="13.5703125" style="2"/>
  </cols>
  <sheetData>
    <row r="1" spans="1:7" ht="15.75" customHeight="1" x14ac:dyDescent="0.3">
      <c r="A1" s="66" t="s">
        <v>0</v>
      </c>
      <c r="B1" s="65"/>
      <c r="C1" s="65"/>
      <c r="D1" s="56"/>
      <c r="E1" s="56"/>
      <c r="F1" s="69"/>
      <c r="G1" s="69" t="s">
        <v>1</v>
      </c>
    </row>
    <row r="2" spans="1:7" ht="15.75" customHeight="1" x14ac:dyDescent="0.2">
      <c r="A2" s="63" t="s">
        <v>2</v>
      </c>
      <c r="B2" s="81"/>
      <c r="C2" s="82"/>
      <c r="D2" s="83"/>
      <c r="F2" s="7" t="s">
        <v>3</v>
      </c>
      <c r="G2" s="57" t="s">
        <v>4</v>
      </c>
    </row>
    <row r="3" spans="1:7" ht="15.75" customHeight="1" x14ac:dyDescent="0.2">
      <c r="A3" s="64" t="s">
        <v>5</v>
      </c>
      <c r="B3" s="75"/>
      <c r="C3" s="75"/>
      <c r="D3" s="76"/>
      <c r="F3" s="7" t="s">
        <v>6</v>
      </c>
      <c r="G3" s="30"/>
    </row>
    <row r="4" spans="1:7" ht="15.75" customHeight="1" x14ac:dyDescent="0.2">
      <c r="A4" s="68"/>
      <c r="B4" s="67"/>
      <c r="C4" s="7" t="s">
        <v>7</v>
      </c>
      <c r="D4" s="27"/>
      <c r="F4" s="7" t="s">
        <v>8</v>
      </c>
      <c r="G4" s="9">
        <f>IF(G2="ja",Blad2!C1,Blad2!C3)</f>
        <v>0</v>
      </c>
    </row>
    <row r="5" spans="1:7" ht="15.75" customHeight="1" x14ac:dyDescent="0.2">
      <c r="A5" s="6"/>
      <c r="F5" s="7" t="s">
        <v>9</v>
      </c>
      <c r="G5" s="9">
        <f>IF(G2="ja",Blad2!C2,Blad2!C4)</f>
        <v>0</v>
      </c>
    </row>
    <row r="6" spans="1:7" ht="15.75" customHeight="1" x14ac:dyDescent="0.2">
      <c r="A6" s="10" t="str">
        <f>IF(AND(G6&gt;0,OR(G6&lt;Blad2!J1,G6&gt;Blad2!J2)),"gekozen datum ingang verlof is fout!","")</f>
        <v/>
      </c>
      <c r="F6" s="7" t="s">
        <v>10</v>
      </c>
      <c r="G6" s="31"/>
    </row>
    <row r="7" spans="1:7" ht="15.75" customHeight="1" x14ac:dyDescent="0.2">
      <c r="A7" s="6"/>
      <c r="G7" s="11">
        <f>IF(G6&gt;G4,"indien sprake is van ziekte tussen "&amp;DAY(G4)&amp;"-"&amp;MONTH(G4)&amp;"-"&amp;YEAR(G4)-2000&amp;" t/m "&amp;DAY(Blad2!J7)&amp;"-"&amp;MONTH(Blad2!J7)&amp;"-"&amp;YEAR(Blad2!J7)-2000,0)</f>
        <v>0</v>
      </c>
    </row>
    <row r="8" spans="1:7" ht="15.75" customHeight="1" x14ac:dyDescent="0.2">
      <c r="A8" s="6"/>
      <c r="D8" s="7">
        <f>IF(G6&gt;G4,"vul dan hier ziekteperiode in:",)</f>
        <v>0</v>
      </c>
      <c r="E8" s="28"/>
      <c r="F8" s="13">
        <f>IF(G6&gt;G4,"t/m",)</f>
        <v>0</v>
      </c>
      <c r="G8" s="32"/>
    </row>
    <row r="9" spans="1:7" ht="15.75" customHeight="1" x14ac:dyDescent="0.2">
      <c r="A9" s="15">
        <f>IF(G6=0,0,IF(AND(E8&gt;0,G8=0),"einddatum ziekte invullen!",IF(AND(G8&gt;0,E8=0),"begindatum ziekte invullen!",IF(OR(E8&gt;=G6,G8&gt;=G6),"ziekteperiode onjuist!",0))))</f>
        <v>0</v>
      </c>
      <c r="F9" s="7" t="s">
        <v>11</v>
      </c>
      <c r="G9" s="30"/>
    </row>
    <row r="10" spans="1:7" ht="15.75" customHeight="1" x14ac:dyDescent="0.2">
      <c r="A10" s="5" t="s">
        <v>12</v>
      </c>
      <c r="B10" s="17"/>
      <c r="C10" s="12"/>
      <c r="F10" s="7" t="s">
        <v>13</v>
      </c>
      <c r="G10" s="9">
        <f>Blad2!C11</f>
        <v>0</v>
      </c>
    </row>
    <row r="11" spans="1:7" ht="15.75" customHeight="1" x14ac:dyDescent="0.2">
      <c r="A11" s="19" t="s">
        <v>14</v>
      </c>
      <c r="B11" s="20"/>
      <c r="C11" s="33"/>
      <c r="F11" s="7" t="s">
        <v>15</v>
      </c>
      <c r="G11" s="58" t="str">
        <f>Blad2!C15</f>
        <v>Onbekend</v>
      </c>
    </row>
    <row r="12" spans="1:7" ht="25.5" customHeight="1" x14ac:dyDescent="0.2">
      <c r="A12" s="85" t="s">
        <v>16</v>
      </c>
      <c r="B12" s="86"/>
      <c r="C12" s="86"/>
      <c r="D12" s="86"/>
      <c r="E12" s="86"/>
      <c r="G12" s="16"/>
    </row>
    <row r="13" spans="1:7" ht="15.75" customHeight="1" x14ac:dyDescent="0.2">
      <c r="A13" s="26" t="s">
        <v>17</v>
      </c>
      <c r="B13" s="25" t="s">
        <v>18</v>
      </c>
      <c r="D13" s="25" t="s">
        <v>17</v>
      </c>
      <c r="E13" s="25" t="s">
        <v>18</v>
      </c>
      <c r="F13" s="77" t="str">
        <f>IF(SUM(Blad2!F15:F25)&gt;0,"foute einddatum of overlappend tijdvak!!",IF(SUM(Blad2!G5:G25)&gt;0,"fout tijdvak of begindatum vergeten!","Vul hier de vakantieperiode(s) in."))</f>
        <v>Vul hier de vakantieperiode(s) in.</v>
      </c>
      <c r="G13" s="78"/>
    </row>
    <row r="14" spans="1:7" ht="15.75" customHeight="1" x14ac:dyDescent="0.2">
      <c r="A14" s="34"/>
      <c r="B14" s="35"/>
      <c r="D14" s="40"/>
      <c r="E14" s="35"/>
      <c r="F14" s="79"/>
      <c r="G14" s="78"/>
    </row>
    <row r="15" spans="1:7" ht="15.75" customHeight="1" x14ac:dyDescent="0.2">
      <c r="A15" s="36"/>
      <c r="B15" s="37"/>
      <c r="D15" s="41"/>
      <c r="E15" s="37"/>
      <c r="F15" s="79"/>
      <c r="G15" s="78"/>
    </row>
    <row r="16" spans="1:7" ht="15.75" customHeight="1" x14ac:dyDescent="0.2">
      <c r="A16" s="36"/>
      <c r="B16" s="37"/>
      <c r="D16" s="41"/>
      <c r="E16" s="37"/>
      <c r="F16" s="80"/>
      <c r="G16" s="78"/>
    </row>
    <row r="17" spans="1:12" ht="15.75" customHeight="1" x14ac:dyDescent="0.2">
      <c r="A17" s="38"/>
      <c r="B17" s="39"/>
      <c r="D17" s="42"/>
      <c r="E17" s="39"/>
      <c r="F17" s="79"/>
      <c r="G17" s="78"/>
    </row>
    <row r="18" spans="1:12" ht="15.75" customHeight="1" x14ac:dyDescent="0.2">
      <c r="A18" s="6" t="s">
        <v>19</v>
      </c>
      <c r="G18" s="11"/>
    </row>
    <row r="19" spans="1:12" ht="15.95" customHeight="1" x14ac:dyDescent="0.2">
      <c r="A19" s="6" t="s">
        <v>20</v>
      </c>
      <c r="B19" s="43" t="s">
        <v>21</v>
      </c>
      <c r="C19" s="2" t="str">
        <f>IF(B19="ja/nee","vul links 'ja' of 'nee' in",IF(B19="nee","je neemt dit later op: vul de rest in.",""))</f>
        <v>vul links 'ja' of 'nee' in</v>
      </c>
      <c r="F19" s="7" t="str">
        <f>IF(B19="ja","Het verlof wordt verlengd tot en met:","")</f>
        <v/>
      </c>
      <c r="G19" s="9">
        <f>IF(G10&gt;0,IF(Blad2!M253=0,G11,VLOOKUP(Blad2!M253,Blad2!A26:B257,2,FALSE)),0)</f>
        <v>0</v>
      </c>
    </row>
    <row r="20" spans="1:12" ht="15.95" customHeight="1" x14ac:dyDescent="0.2">
      <c r="A20" s="6"/>
      <c r="F20" s="7" t="str">
        <f>IF(B19="ja",0,"Je kunt er ook nog voor kiezen om het verlof te onderbreken op of na")</f>
        <v>Je kunt er ook nog voor kiezen om het verlof te onderbreken op of na</v>
      </c>
      <c r="G20" s="58">
        <f>IF(B19="ja",0,IF(G11=0,0,IF(G3&gt;G9,G3,G9)+43))</f>
        <v>43</v>
      </c>
    </row>
    <row r="21" spans="1:12" ht="15.95" customHeight="1" x14ac:dyDescent="0.2">
      <c r="A21" s="10">
        <f>IF(G6=0,0,IF(AND(B19="ja",Blad2!D25=0),"Geen vakanties hierboven ingevuld!",IF(G28=0,"Vul rechts de werkuren per dag in!",IF(B19="ja","Vul de vakanties hierboven aan tot de verlengde datum!",""))))</f>
        <v>0</v>
      </c>
      <c r="F21" s="7" t="str">
        <f>IF(B19="ja",0,"Wenst het verlof tijdelijk te stoppen per")</f>
        <v>Wenst het verlof tijdelijk te stoppen per</v>
      </c>
      <c r="G21" s="44"/>
    </row>
    <row r="22" spans="1:12" ht="15.95" customHeight="1" x14ac:dyDescent="0.2">
      <c r="A22" s="15"/>
      <c r="G22" s="11">
        <f>IF(G21=0,0,"Geef hierboven de vakanties op tot de gekozen datum.")</f>
        <v>0</v>
      </c>
    </row>
    <row r="23" spans="1:12" ht="15.95" customHeight="1" x14ac:dyDescent="0.2">
      <c r="A23" s="73" t="str">
        <f>IF(Blad2!D25=0,"Vul hier alleen de werkuren per dag in om de juiste verlenging te berekenen.",IF(B19="nee","U heeft er voor gekozen om het verlof later op te nemen dat samenvalt met vakanties"&amp;IF(G21&gt;0," alsmede het verlof vanwege tijdelijk stoppen","")&amp;". Vul dan rechts de werkuren per dag in om het aantal verlofuren te laten berekenen.",IF(G21&gt;0,"U heeft er voor gekozen om het verlof later op te nemen vanwege tijdelijk stoppen. Vul dan rechts de werkuren per dag in om het aantal verlofuren te laten berekenen.","Vul hier alleen de werkuren per dag in om de juiste verlenging te berekenen.")))</f>
        <v>Vul hier alleen de werkuren per dag in om de juiste verlenging te berekenen.</v>
      </c>
      <c r="B23" s="74"/>
      <c r="C23" s="74"/>
      <c r="D23" s="74"/>
      <c r="F23" s="7" t="s">
        <v>22</v>
      </c>
      <c r="G23" s="45"/>
    </row>
    <row r="24" spans="1:12" ht="15.95" customHeight="1" x14ac:dyDescent="0.2">
      <c r="A24" s="73"/>
      <c r="B24" s="74"/>
      <c r="C24" s="74"/>
      <c r="D24" s="74"/>
      <c r="F24" s="7" t="s">
        <v>23</v>
      </c>
      <c r="G24" s="29"/>
    </row>
    <row r="25" spans="1:12" ht="15.95" customHeight="1" x14ac:dyDescent="0.2">
      <c r="A25" s="73"/>
      <c r="B25" s="74"/>
      <c r="C25" s="74"/>
      <c r="D25" s="74"/>
      <c r="F25" s="7" t="s">
        <v>24</v>
      </c>
      <c r="G25" s="29"/>
    </row>
    <row r="26" spans="1:12" ht="15.95" customHeight="1" x14ac:dyDescent="0.2">
      <c r="A26" s="73"/>
      <c r="B26" s="74"/>
      <c r="C26" s="74"/>
      <c r="D26" s="74"/>
      <c r="F26" s="7" t="s">
        <v>25</v>
      </c>
      <c r="G26" s="29"/>
      <c r="L26" s="23" t="s">
        <v>26</v>
      </c>
    </row>
    <row r="27" spans="1:12" ht="15.95" customHeight="1" x14ac:dyDescent="0.2">
      <c r="A27" s="73"/>
      <c r="B27" s="74"/>
      <c r="C27" s="74"/>
      <c r="D27" s="74"/>
      <c r="F27" s="7" t="s">
        <v>27</v>
      </c>
      <c r="G27" s="46"/>
    </row>
    <row r="28" spans="1:12" ht="15.95" customHeight="1" x14ac:dyDescent="0.2">
      <c r="A28" s="62"/>
      <c r="B28" s="24"/>
      <c r="C28" s="24"/>
      <c r="F28" s="7" t="s">
        <v>28</v>
      </c>
      <c r="G28" s="14">
        <f>SUM(G23:G27)</f>
        <v>0</v>
      </c>
    </row>
    <row r="29" spans="1:12" ht="15.95" customHeight="1" x14ac:dyDescent="0.2">
      <c r="A29" s="62"/>
      <c r="F29" s="7" t="s">
        <v>29</v>
      </c>
      <c r="G29" s="16"/>
    </row>
    <row r="30" spans="1:12" ht="15.95" customHeight="1" x14ac:dyDescent="0.2">
      <c r="A30" s="62"/>
      <c r="F30" s="7" t="s">
        <v>30</v>
      </c>
      <c r="G30" s="18">
        <f>IF(B19="ja",0,SUM(Blad2!G26:G257))</f>
        <v>0</v>
      </c>
    </row>
    <row r="31" spans="1:12" ht="15.95" customHeight="1" x14ac:dyDescent="0.2">
      <c r="A31" s="62"/>
      <c r="F31" s="7" t="str">
        <f>IF(SUM(G35:G45)&gt;G30,"te veel verlof-uren opgenomen!!","resterend aantal verlof-uren na opname verlof")</f>
        <v>resterend aantal verlof-uren na opname verlof</v>
      </c>
      <c r="G31" s="21">
        <f>G30-SUM(G35:G45)</f>
        <v>0</v>
      </c>
    </row>
    <row r="32" spans="1:12" ht="15.95" customHeight="1" x14ac:dyDescent="0.2">
      <c r="A32" s="62"/>
      <c r="F32" s="7" t="s">
        <v>31</v>
      </c>
      <c r="G32" s="61">
        <f>IF(E35=0,0,E35+209)</f>
        <v>0</v>
      </c>
    </row>
    <row r="33" spans="1:7" ht="15.95" customHeight="1" x14ac:dyDescent="0.2">
      <c r="A33" s="73" t="s">
        <v>32</v>
      </c>
      <c r="B33" s="74"/>
      <c r="C33" s="74"/>
      <c r="D33" s="74"/>
      <c r="E33" s="72" t="s">
        <v>17</v>
      </c>
      <c r="F33" s="72" t="s">
        <v>18</v>
      </c>
      <c r="G33" s="84" t="s">
        <v>33</v>
      </c>
    </row>
    <row r="34" spans="1:7" ht="15.95" customHeight="1" x14ac:dyDescent="0.2">
      <c r="A34" s="73"/>
      <c r="B34" s="74"/>
      <c r="C34" s="74"/>
      <c r="D34" s="74"/>
      <c r="E34" s="72"/>
      <c r="F34" s="72"/>
      <c r="G34" s="84"/>
    </row>
    <row r="35" spans="1:7" ht="15.95" customHeight="1" x14ac:dyDescent="0.2">
      <c r="A35" s="70" t="s">
        <v>34</v>
      </c>
      <c r="B35" s="71"/>
      <c r="C35" s="71"/>
      <c r="D35" s="71"/>
      <c r="E35" s="47"/>
      <c r="F35" s="48"/>
      <c r="G35" s="49"/>
    </row>
    <row r="36" spans="1:7" ht="15.95" customHeight="1" x14ac:dyDescent="0.2">
      <c r="A36" s="70"/>
      <c r="B36" s="71"/>
      <c r="C36" s="71"/>
      <c r="D36" s="71"/>
      <c r="E36" s="50"/>
      <c r="F36" s="51"/>
      <c r="G36" s="52"/>
    </row>
    <row r="37" spans="1:7" ht="15.95" customHeight="1" x14ac:dyDescent="0.2">
      <c r="A37" s="70"/>
      <c r="B37" s="71"/>
      <c r="C37" s="71"/>
      <c r="D37" s="71"/>
      <c r="E37" s="50"/>
      <c r="F37" s="51"/>
      <c r="G37" s="52"/>
    </row>
    <row r="38" spans="1:7" ht="15.95" customHeight="1" x14ac:dyDescent="0.2">
      <c r="A38" s="70"/>
      <c r="B38" s="71"/>
      <c r="C38" s="71"/>
      <c r="D38" s="71"/>
      <c r="E38" s="50"/>
      <c r="F38" s="51"/>
      <c r="G38" s="52"/>
    </row>
    <row r="39" spans="1:7" ht="15.95" customHeight="1" x14ac:dyDescent="0.2">
      <c r="A39" s="70"/>
      <c r="B39" s="71"/>
      <c r="C39" s="71"/>
      <c r="D39" s="71"/>
      <c r="E39" s="50"/>
      <c r="F39" s="51"/>
      <c r="G39" s="52"/>
    </row>
    <row r="40" spans="1:7" ht="15.95" customHeight="1" x14ac:dyDescent="0.2">
      <c r="A40" s="70"/>
      <c r="B40" s="71"/>
      <c r="C40" s="71"/>
      <c r="D40" s="71"/>
      <c r="E40" s="50"/>
      <c r="F40" s="51"/>
      <c r="G40" s="52"/>
    </row>
    <row r="41" spans="1:7" ht="15.95" customHeight="1" x14ac:dyDescent="0.2">
      <c r="A41" s="1"/>
      <c r="E41" s="53"/>
      <c r="F41" s="54"/>
      <c r="G41" s="55"/>
    </row>
    <row r="42" spans="1:7" ht="15.95" customHeight="1" x14ac:dyDescent="0.2">
      <c r="A42" s="6"/>
      <c r="E42" s="50"/>
      <c r="F42" s="51"/>
      <c r="G42" s="52"/>
    </row>
    <row r="43" spans="1:7" ht="15.95" customHeight="1" x14ac:dyDescent="0.2">
      <c r="A43" s="6"/>
      <c r="E43" s="50"/>
      <c r="F43" s="51"/>
      <c r="G43" s="52"/>
    </row>
    <row r="44" spans="1:7" ht="15.95" customHeight="1" x14ac:dyDescent="0.2">
      <c r="A44" s="19"/>
      <c r="B44" s="20"/>
      <c r="C44" s="20"/>
      <c r="D44" s="20"/>
      <c r="E44" s="53"/>
      <c r="F44" s="54"/>
      <c r="G44" s="55"/>
    </row>
    <row r="45" spans="1:7" ht="15.95" customHeight="1" x14ac:dyDescent="0.2">
      <c r="A45" s="17"/>
      <c r="B45" s="17"/>
      <c r="C45" s="17"/>
      <c r="D45" s="17"/>
      <c r="E45" s="59"/>
      <c r="F45" s="59"/>
      <c r="G45" s="60"/>
    </row>
    <row r="251" ht="21.75" customHeight="1" x14ac:dyDescent="0.2"/>
  </sheetData>
  <sheetProtection algorithmName="SHA-512" hashValue="g9ZolMPbUed2M/9ulmVaE+NV0iG1Z0yTv8RgUByTMmVrf2sDgIVGZuPfZwWz74dn3pLFjVFi+EE37TCeT4tLRA==" saltValue="1hDJXaB+rSSfO4+O3bFcng==" spinCount="100000" sheet="1" selectLockedCells="1"/>
  <mergeCells count="11">
    <mergeCell ref="B2:D2"/>
    <mergeCell ref="G33:G34"/>
    <mergeCell ref="F33:F34"/>
    <mergeCell ref="A12:E12"/>
    <mergeCell ref="A33:D34"/>
    <mergeCell ref="A35:D40"/>
    <mergeCell ref="E33:E34"/>
    <mergeCell ref="A23:D27"/>
    <mergeCell ref="B3:D3"/>
    <mergeCell ref="F13:G15"/>
    <mergeCell ref="F16:G17"/>
  </mergeCells>
  <conditionalFormatting sqref="A21">
    <cfRule type="containsText" dxfId="14" priority="15" stopIfTrue="1" operator="containsText" text="ingevuld">
      <formula>NOT(ISERROR(SEARCH("ingevuld",A21)))</formula>
    </cfRule>
  </conditionalFormatting>
  <conditionalFormatting sqref="C19">
    <cfRule type="containsText" dxfId="13" priority="16" stopIfTrue="1" operator="containsText" text="links">
      <formula>NOT(ISERROR(SEARCH("links",C19)))</formula>
    </cfRule>
  </conditionalFormatting>
  <conditionalFormatting sqref="E8">
    <cfRule type="cellIs" dxfId="12" priority="9" stopIfTrue="1" operator="equal">
      <formula>$D$8</formula>
    </cfRule>
  </conditionalFormatting>
  <conditionalFormatting sqref="F13">
    <cfRule type="containsText" dxfId="11" priority="11" stopIfTrue="1" operator="containsText" text="tijdvak">
      <formula>NOT(ISERROR(SEARCH("tijdvak",F13)))</formula>
    </cfRule>
    <cfRule type="cellIs" dxfId="10" priority="12" stopIfTrue="1" operator="equal">
      <formula>"hierboven"</formula>
    </cfRule>
    <cfRule type="containsText" priority="13" stopIfTrue="1" operator="containsText" text="personeel">
      <formula>NOT(ISERROR(SEARCH("personeel",F13)))</formula>
    </cfRule>
    <cfRule type="containsText" dxfId="9" priority="14" stopIfTrue="1" operator="containsText" text="personeel">
      <formula>NOT(ISERROR(SEARCH("personeel",F13)))</formula>
    </cfRule>
    <cfRule type="containsText" dxfId="8" priority="18" stopIfTrue="1" operator="containsText" text="overlappend">
      <formula>NOT(ISERROR(SEARCH("overlappend",F13)))</formula>
    </cfRule>
  </conditionalFormatting>
  <conditionalFormatting sqref="F16">
    <cfRule type="containsText" dxfId="7" priority="4" stopIfTrue="1" operator="containsText" text="tijdvak">
      <formula>NOT(ISERROR(SEARCH("tijdvak",F16)))</formula>
    </cfRule>
    <cfRule type="cellIs" dxfId="6" priority="5" stopIfTrue="1" operator="equal">
      <formula>"hierboven"</formula>
    </cfRule>
    <cfRule type="containsText" priority="6" stopIfTrue="1" operator="containsText" text="personeel">
      <formula>NOT(ISERROR(SEARCH("personeel",F16)))</formula>
    </cfRule>
    <cfRule type="containsText" dxfId="5" priority="7" stopIfTrue="1" operator="containsText" text="personeel">
      <formula>NOT(ISERROR(SEARCH("personeel",F16)))</formula>
    </cfRule>
    <cfRule type="containsText" dxfId="4" priority="8" stopIfTrue="1" operator="containsText" text="overlappend">
      <formula>NOT(ISERROR(SEARCH("overlappend",F16)))</formula>
    </cfRule>
  </conditionalFormatting>
  <conditionalFormatting sqref="F19">
    <cfRule type="containsText" dxfId="3" priority="17" stopIfTrue="1" operator="containsText" text="links">
      <formula>NOT(ISERROR(SEARCH("links",F19)))</formula>
    </cfRule>
  </conditionalFormatting>
  <conditionalFormatting sqref="F31">
    <cfRule type="containsText" dxfId="2" priority="10" stopIfTrue="1" operator="containsText" text="opgenomen">
      <formula>NOT(ISERROR(SEARCH("opgenomen",F31)))</formula>
    </cfRule>
  </conditionalFormatting>
  <conditionalFormatting sqref="G20">
    <cfRule type="expression" dxfId="1" priority="1">
      <formula>EXACT($B$19,"ja")</formula>
    </cfRule>
  </conditionalFormatting>
  <conditionalFormatting sqref="G21">
    <cfRule type="expression" dxfId="0" priority="2">
      <formula>NOT(EXACT($B$19,"ja"))</formula>
    </cfRule>
  </conditionalFormatting>
  <dataValidations xWindow="283" yWindow="303" count="17">
    <dataValidation type="date" operator="greaterThan" allowBlank="1" showInputMessage="1" showErrorMessage="1" errorTitle="Vermoedelijke bevallingsdatum" error="De datum (dd-mm-jj) moet liggen na 1/1/2003." sqref="G3" xr:uid="{00000000-0002-0000-0000-000000000000}">
      <formula1>37622</formula1>
    </dataValidation>
    <dataValidation allowBlank="1" showInputMessage="1" showErrorMessage="1" promptTitle="Info" prompt="Alleen in de gele velden waar tekst voor staat een datum  (dd-mm-jj) invullen. Als u de muis op een cel houdt met in de rechterbovenhoek een rood driehoekje, krijgt u meer informatie." sqref="D1" xr:uid="{00000000-0002-0000-0000-000002000000}"/>
    <dataValidation type="decimal" allowBlank="1" showInputMessage="1" showErrorMessage="1" errorTitle="werkuren" error="Een getal tussen 1 en 10 invullen. Voor het decimale teken een komma gebruiken." sqref="G23:G27" xr:uid="{00000000-0002-0000-0000-000003000000}">
      <formula1>1</formula1>
      <formula2>10</formula2>
    </dataValidation>
    <dataValidation type="decimal" allowBlank="1" showInputMessage="1" showErrorMessage="1" errorTitle="uren in periode" error="Vul hier de opgenomen verlof uren over die periode in. Voor het decimale teken een komma gebruiken!" sqref="G35:G45" xr:uid="{00000000-0002-0000-0000-000004000000}">
      <formula1>1</formula1>
      <formula2>500</formula2>
    </dataValidation>
    <dataValidation type="list" allowBlank="1" showInputMessage="1" showErrorMessage="1" sqref="B19" xr:uid="{00000000-0002-0000-0000-000007000000}">
      <formula1>"ja/nee, ja, nee"</formula1>
    </dataValidation>
    <dataValidation type="date" operator="greaterThan" allowBlank="1" showInputMessage="1" showErrorMessage="1" errorTitle="datum ingang" error="Hier een datum invullen die ligt op of na 1/8/2015." sqref="D14:D17 A14:A17" xr:uid="{00000000-0002-0000-0000-00000A000000}">
      <formula1>42216</formula1>
    </dataValidation>
    <dataValidation type="date" operator="lessThan" allowBlank="1" showInputMessage="1" showErrorMessage="1" errorTitle="geboortedatum" error="Hier uw geboortedatum invullen in het formaat dd-mm-jjjj." sqref="D4" xr:uid="{00000000-0002-0000-0000-00000F000000}">
      <formula1>40179</formula1>
    </dataValidation>
    <dataValidation type="list" allowBlank="1" showInputMessage="1" showErrorMessage="1" sqref="G2" xr:uid="{00000000-0002-0000-0000-000013000000}">
      <formula1>"ja, nee"</formula1>
    </dataValidation>
    <dataValidation type="date" operator="greaterThanOrEqual" showInputMessage="1" showErrorMessage="1" errorTitle="van" error="De begindatum moet op of na de vorige t/m-datum liggen!" sqref="E36:E45" xr:uid="{00000000-0002-0000-0000-000005000000}">
      <formula1>IF(OR(E35=0,F35=0),99999,F35)</formula1>
    </dataValidation>
    <dataValidation type="date" operator="greaterThanOrEqual" showInputMessage="1" showErrorMessage="1" errorTitle="t/m" error="Datum moet na datum ingang liggen!" sqref="B14:B17" xr:uid="{00000000-0002-0000-0000-000008000000}">
      <formula1>IF(A14=0,99999,A14)</formula1>
    </dataValidation>
    <dataValidation type="date" operator="greaterThanOrEqual" showInputMessage="1" showErrorMessage="1" errorTitle="t/m" error="Datum moet na datum ingang liggen!" sqref="E14:E17" xr:uid="{00000000-0002-0000-0000-000009000000}">
      <formula1>IF(D14=0,99999,D17)</formula1>
    </dataValidation>
    <dataValidation type="date" errorStyle="warning" operator="greaterThanOrEqual" allowBlank="1" showInputMessage="1" showErrorMessage="1" errorTitle="geboortedatum" error="Als de geboortedatum ligt voor de vroegste datum ingang verlof, vul bij datum ingang verlof in de geboortedatum van de baby('s)._x000a_U kunt altijd kiezen voor &quot;doorgaan&quot;." sqref="G9" xr:uid="{00000000-0002-0000-0000-00000C000000}">
      <formula1>G4</formula1>
    </dataValidation>
    <dataValidation type="date" allowBlank="1" showInputMessage="1" showErrorMessage="1" sqref="E8" xr:uid="{00000000-0002-0000-0000-00000D000000}">
      <formula1>G4</formula1>
      <formula2>G6</formula2>
    </dataValidation>
    <dataValidation type="date" allowBlank="1" showInputMessage="1" showErrorMessage="1" errorTitle="t/m" error="Datum moet liggen tussen de hierboven genoemde data." sqref="G8" xr:uid="{00000000-0002-0000-0000-00000E000000}">
      <formula1>E8</formula1>
      <formula2>G6-1</formula2>
    </dataValidation>
    <dataValidation type="date" operator="greaterThanOrEqual" showInputMessage="1" showErrorMessage="1" errorTitle="datum" error="Hier een geldige datum (dd-mm-jj) invullen. Die moet liggen na uw bevallingsverlof." sqref="E35" xr:uid="{00000000-0002-0000-0000-000010000000}">
      <formula1>IF(G21&gt;0,G21,G11+1)</formula1>
    </dataValidation>
    <dataValidation type="date" allowBlank="1" showInputMessage="1" showErrorMessage="1" errorTitle="verlof tijdelijk stoppen" error="Datum moet op of na de datum hierboven en op of voor de laatste dag verlof liggen." sqref="G21" xr:uid="{00000000-0002-0000-0000-000011000000}">
      <formula1>G20</formula1>
      <formula2>G11</formula2>
    </dataValidation>
    <dataValidation type="date" showInputMessage="1" showErrorMessage="1" errorTitle="t/m" error="De t/m-datum moet op of na de begindatum liggen!" sqref="F35:F45" xr:uid="{00000000-0002-0000-0000-00000B000000}">
      <formula1>IF(E35=0,99999,E35)</formula1>
      <formula2>$G$32</formula2>
    </dataValidation>
  </dataValidations>
  <pageMargins left="0.74803149606299213" right="0.74803149606299213" top="0.98425196850393704" bottom="0.98425196850393704" header="0.51181102362204722" footer="0.51181102362204722"/>
  <pageSetup paperSize="9" orientation="portrait" horizontalDpi="4294967292" verticalDpi="4294967293" r:id="rId1"/>
  <headerFooter alignWithMargins="0">
    <oddHeader>&amp;L&amp;"Segoe UI,Standaard"&amp;11Berekening zwangerschapsverlof</oddHeader>
    <oddFooter>&amp;L&amp;"Segoe UI,Vet"&amp;8&amp;K003399OOG|OHM&amp;C&amp;"Verdana,Standaard"&amp;7 &amp;R&amp;"Segoe UI,Vet"&amp;8&amp;K003399 &amp;F</oddFooter>
  </headerFooter>
  <legacyDrawing r:id="rId2"/>
  <extLst>
    <ext xmlns:x14="http://schemas.microsoft.com/office/spreadsheetml/2009/9/main" uri="{CCE6A557-97BC-4b89-ADB6-D9C93CAAB3DF}">
      <x14:dataValidations xmlns:xm="http://schemas.microsoft.com/office/excel/2006/main" xWindow="283" yWindow="303" count="1">
        <x14:dataValidation type="date" allowBlank="1" showInputMessage="1" showErrorMessage="1" errorTitle="Datum ingang verlof" error="De datum (dd-mm-jj) moet liggen op of tussen de hierboven berekende data._x000a_Als de baby geboren wordt voor de vroegste datum ingang verlof, breng dan eerst de geboortedatum in en daarna hier ook." xr:uid="{00000000-0002-0000-0000-000012000000}">
          <x14:formula1>
            <xm:f>Blad2!J1</xm:f>
          </x14:formula1>
          <x14:formula2>
            <xm:f>Blad2!J2</xm:f>
          </x14:formula2>
          <xm:sqref>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M257"/>
  <sheetViews>
    <sheetView workbookViewId="0"/>
  </sheetViews>
  <sheetFormatPr defaultRowHeight="12.75" x14ac:dyDescent="0.2"/>
  <cols>
    <col min="1" max="1" width="3.7109375" style="2" customWidth="1"/>
    <col min="2" max="2" width="20" style="2" customWidth="1"/>
    <col min="3" max="3" width="13.140625" style="2" customWidth="1"/>
    <col min="4" max="4" width="9" style="2" customWidth="1"/>
    <col min="5" max="5" width="10.28515625" style="2" customWidth="1"/>
    <col min="6" max="6" width="11.42578125" style="2" customWidth="1"/>
    <col min="7" max="7" width="5.7109375" style="2" customWidth="1"/>
    <col min="8" max="8" width="2" style="2" customWidth="1"/>
    <col min="9" max="9" width="2.85546875" style="2" customWidth="1"/>
    <col min="10" max="10" width="13.5703125" style="2" customWidth="1"/>
    <col min="11" max="11" width="3" style="2" customWidth="1"/>
  </cols>
  <sheetData>
    <row r="1" spans="2:10" x14ac:dyDescent="0.2">
      <c r="B1" s="2" t="s">
        <v>35</v>
      </c>
      <c r="C1" s="3">
        <f>IF(Blad1!G3=0,0,Blad1!G3-69)</f>
        <v>0</v>
      </c>
      <c r="J1" s="4">
        <f>IF(AND(Blad1!G9&gt;0,Blad1!G9&lt;Blad1!G4),Blad1!G9,Blad1!G4)</f>
        <v>0</v>
      </c>
    </row>
    <row r="2" spans="2:10" x14ac:dyDescent="0.2">
      <c r="B2" s="2" t="s">
        <v>36</v>
      </c>
      <c r="C2" s="3">
        <f>IF(Blad1!G3=0,0,Blad1!G3-55)</f>
        <v>0</v>
      </c>
      <c r="D2" s="4">
        <f>IF(AND(Blad1!G21&gt;0,Blad1!G21&lt;42217),,IF(AND(Blad1!E11&gt;0,Blad1!E11&lt;42217),42217,))</f>
        <v>0</v>
      </c>
      <c r="E2" s="4">
        <f>IF(AND(Blad1!G21&gt;0,Blad1!G21&lt;42217),0,IF(AND(Blad1!G21&gt;42216,Blad1!G21-1&lt;J9),Blad1!G21-1,J9))</f>
        <v>0</v>
      </c>
      <c r="J2" s="4">
        <f>IF(AND(Blad1!G9&gt;0,Blad1!G9&lt;Blad1!G5),Blad1!G9,Blad1!G5)</f>
        <v>0</v>
      </c>
    </row>
    <row r="3" spans="2:10" x14ac:dyDescent="0.2">
      <c r="B3" s="2" t="s">
        <v>37</v>
      </c>
      <c r="C3" s="3">
        <f>IF(Blad1!G3=0,0,Blad1!G3-41)</f>
        <v>0</v>
      </c>
      <c r="D3" s="4">
        <f>Blad1!G21</f>
        <v>0</v>
      </c>
      <c r="E3" s="4">
        <f>IF(Blad1!G21=0,0,Blad1!G11)</f>
        <v>0</v>
      </c>
      <c r="H3" s="2">
        <v>1</v>
      </c>
      <c r="I3" s="2">
        <f>Blad1!G23</f>
        <v>0</v>
      </c>
      <c r="J3" s="4">
        <f>IF(Blad1!G21=0,0,Blad1!G21-1)</f>
        <v>0</v>
      </c>
    </row>
    <row r="4" spans="2:10" x14ac:dyDescent="0.2">
      <c r="B4" s="2" t="s">
        <v>38</v>
      </c>
      <c r="C4" s="3">
        <f>IF(Blad1!G3=0,0,Blad1!G3-27)</f>
        <v>0</v>
      </c>
      <c r="D4" s="4">
        <f>IF(Blad1!E11=0,0,IF(Blad1!E11&gt;Blad1!G6,Blad1!E11,Blad1!G6))</f>
        <v>0</v>
      </c>
      <c r="E4" s="4">
        <f>IF(D4=0,0,IF(D4+20&gt;J5,J5,D4+20))</f>
        <v>0</v>
      </c>
      <c r="H4" s="2">
        <v>2</v>
      </c>
      <c r="I4" s="2">
        <f>Blad1!G24</f>
        <v>0</v>
      </c>
      <c r="J4" s="4">
        <f>IF(J9&gt;42217,42216,J9)</f>
        <v>0</v>
      </c>
    </row>
    <row r="5" spans="2:10" x14ac:dyDescent="0.2">
      <c r="C5" s="8"/>
      <c r="D5" s="4">
        <f>Blad1!A14</f>
        <v>0</v>
      </c>
      <c r="E5" s="4">
        <f>Blad1!B14</f>
        <v>0</v>
      </c>
      <c r="G5" s="2">
        <f t="shared" ref="G5:G11" si="0">IF(AND(D5=0,E5&gt;0),1,0)</f>
        <v>0</v>
      </c>
      <c r="H5" s="2">
        <v>3</v>
      </c>
      <c r="I5" s="2">
        <f>Blad1!G25</f>
        <v>0</v>
      </c>
      <c r="J5" s="4">
        <f>IF(OR(J3=0,J4=0),SMALL(J3:J4,2),SMALL(J3:J4,1))</f>
        <v>0</v>
      </c>
    </row>
    <row r="6" spans="2:10" x14ac:dyDescent="0.2">
      <c r="C6" s="8"/>
      <c r="D6" s="4">
        <f>Blad1!A15</f>
        <v>0</v>
      </c>
      <c r="E6" s="4">
        <f>Blad1!B15</f>
        <v>0</v>
      </c>
      <c r="G6" s="2">
        <f t="shared" si="0"/>
        <v>0</v>
      </c>
      <c r="H6" s="2">
        <v>4</v>
      </c>
      <c r="I6" s="2">
        <f>Blad1!G26</f>
        <v>0</v>
      </c>
    </row>
    <row r="7" spans="2:10" x14ac:dyDescent="0.2">
      <c r="C7" s="8"/>
      <c r="D7" s="4">
        <f>Blad1!A16</f>
        <v>0</v>
      </c>
      <c r="E7" s="4">
        <f>Blad1!B16</f>
        <v>0</v>
      </c>
      <c r="G7" s="2">
        <f t="shared" si="0"/>
        <v>0</v>
      </c>
      <c r="H7" s="2">
        <v>5</v>
      </c>
      <c r="I7" s="2">
        <f>Blad1!G27</f>
        <v>0</v>
      </c>
      <c r="J7" s="3">
        <f>Blad1!G6-1</f>
        <v>-1</v>
      </c>
    </row>
    <row r="8" spans="2:10" x14ac:dyDescent="0.2">
      <c r="C8" s="8"/>
      <c r="D8" s="4">
        <f>Blad1!A17</f>
        <v>0</v>
      </c>
      <c r="E8" s="4">
        <f>Blad1!B17</f>
        <v>0</v>
      </c>
      <c r="G8" s="2">
        <f t="shared" si="0"/>
        <v>0</v>
      </c>
      <c r="H8" s="2">
        <v>6</v>
      </c>
    </row>
    <row r="9" spans="2:10" x14ac:dyDescent="0.2">
      <c r="B9" s="2" t="s">
        <v>39</v>
      </c>
      <c r="C9" s="3">
        <f>Blad1!G9</f>
        <v>0</v>
      </c>
      <c r="D9" s="4">
        <f>Blad1!D14</f>
        <v>0</v>
      </c>
      <c r="E9" s="4">
        <f>Blad1!E14</f>
        <v>0</v>
      </c>
      <c r="G9" s="2">
        <f t="shared" si="0"/>
        <v>0</v>
      </c>
      <c r="H9" s="2">
        <v>7</v>
      </c>
    </row>
    <row r="10" spans="2:10" x14ac:dyDescent="0.2">
      <c r="B10" s="2" t="s">
        <v>40</v>
      </c>
      <c r="C10" s="3">
        <f>Blad1!G9+1</f>
        <v>1</v>
      </c>
      <c r="D10" s="4">
        <f>Blad1!D15</f>
        <v>0</v>
      </c>
      <c r="E10" s="4">
        <f>Blad1!E15</f>
        <v>0</v>
      </c>
      <c r="G10" s="2">
        <f t="shared" si="0"/>
        <v>0</v>
      </c>
    </row>
    <row r="11" spans="2:10" x14ac:dyDescent="0.2">
      <c r="B11" s="2" t="s">
        <v>41</v>
      </c>
      <c r="C11" s="3">
        <f>IF(Blad1!G6=0,0,Blad1!G6+IF(Blad1!G2="ja",139,111)-IF(AND(Blad1!G8&gt;0,Blad1!E8&gt;0),(Blad1!G8-Blad1!E8+1),0)+IF(AND(Blad1!G6=Blad1!G9,Blad1!G9&lt;Blad1!G4),1,0))</f>
        <v>0</v>
      </c>
      <c r="D11" s="4">
        <f>Blad1!D16</f>
        <v>0</v>
      </c>
      <c r="E11" s="4">
        <f>Blad1!E16</f>
        <v>0</v>
      </c>
      <c r="G11" s="2">
        <f t="shared" si="0"/>
        <v>0</v>
      </c>
    </row>
    <row r="12" spans="2:10" x14ac:dyDescent="0.2">
      <c r="C12" s="3"/>
      <c r="D12" s="4">
        <f>Blad1!D17</f>
        <v>0</v>
      </c>
      <c r="E12" s="4">
        <f>Blad1!E17</f>
        <v>0</v>
      </c>
    </row>
    <row r="13" spans="2:10" x14ac:dyDescent="0.2">
      <c r="B13" s="2" t="s">
        <v>42</v>
      </c>
      <c r="C13" s="8">
        <f>Blad1!G9-Blad1!G3</f>
        <v>0</v>
      </c>
      <c r="D13" s="4"/>
      <c r="E13" s="4"/>
    </row>
    <row r="14" spans="2:10" x14ac:dyDescent="0.2">
      <c r="B14" s="2" t="s">
        <v>43</v>
      </c>
      <c r="C14" s="8">
        <f>IF(C13&lt;0,0,C13)</f>
        <v>0</v>
      </c>
      <c r="D14" s="4">
        <v>0</v>
      </c>
      <c r="E14" s="4">
        <v>0</v>
      </c>
    </row>
    <row r="15" spans="2:10" x14ac:dyDescent="0.2">
      <c r="B15" s="2" t="s">
        <v>44</v>
      </c>
      <c r="C15" s="3" t="str">
        <f>IF(Blad1!G9&gt;0,C11+C14+Blad1!C11,C17)</f>
        <v>Onbekend</v>
      </c>
      <c r="D15" s="4">
        <f>SMALL($D$2:$D$12,1)</f>
        <v>0</v>
      </c>
      <c r="E15" s="4">
        <f t="shared" ref="E15:E25" si="1">IF(VLOOKUP(D15,$D$2:$E$12,2,FALSE)=0,D15,VLOOKUP(D15,$D$2:$E$12,2,FALSE))</f>
        <v>0</v>
      </c>
      <c r="F15" s="2">
        <f t="shared" ref="F15:F25" si="2">IF(E14=0,0,IF(E14&gt;=D15,1,0))</f>
        <v>0</v>
      </c>
      <c r="G15" s="2">
        <f t="shared" ref="G15:G25" si="3">IF(OR(AND(D15=0,E15&gt;0),D15&gt;E15),1,0)</f>
        <v>0</v>
      </c>
    </row>
    <row r="16" spans="2:10" x14ac:dyDescent="0.2">
      <c r="C16" s="3"/>
      <c r="D16" s="4">
        <f>SMALL($D$2:$D$12,2)</f>
        <v>0</v>
      </c>
      <c r="E16" s="4">
        <f t="shared" si="1"/>
        <v>0</v>
      </c>
      <c r="F16" s="2">
        <f t="shared" si="2"/>
        <v>0</v>
      </c>
      <c r="G16" s="2">
        <f t="shared" si="3"/>
        <v>0</v>
      </c>
    </row>
    <row r="17" spans="1:13" x14ac:dyDescent="0.2">
      <c r="C17" s="2" t="s">
        <v>45</v>
      </c>
      <c r="D17" s="4">
        <f>SMALL($D$2:$D$12,3)</f>
        <v>0</v>
      </c>
      <c r="E17" s="4">
        <f t="shared" si="1"/>
        <v>0</v>
      </c>
      <c r="F17" s="2">
        <f t="shared" si="2"/>
        <v>0</v>
      </c>
      <c r="G17" s="2">
        <f t="shared" si="3"/>
        <v>0</v>
      </c>
    </row>
    <row r="18" spans="1:13" x14ac:dyDescent="0.2">
      <c r="C18" s="3"/>
      <c r="D18" s="4">
        <f>SMALL($D$2:$D$12,4)</f>
        <v>0</v>
      </c>
      <c r="E18" s="4">
        <f t="shared" si="1"/>
        <v>0</v>
      </c>
      <c r="F18" s="2">
        <f t="shared" si="2"/>
        <v>0</v>
      </c>
      <c r="G18" s="2">
        <f t="shared" si="3"/>
        <v>0</v>
      </c>
    </row>
    <row r="19" spans="1:13" x14ac:dyDescent="0.2">
      <c r="C19" s="3"/>
      <c r="D19" s="4">
        <f>SMALL($D$2:$D$12,5)</f>
        <v>0</v>
      </c>
      <c r="E19" s="4">
        <f t="shared" si="1"/>
        <v>0</v>
      </c>
      <c r="F19" s="2">
        <f t="shared" si="2"/>
        <v>0</v>
      </c>
      <c r="G19" s="2">
        <f t="shared" si="3"/>
        <v>0</v>
      </c>
    </row>
    <row r="20" spans="1:13" x14ac:dyDescent="0.2">
      <c r="D20" s="4">
        <f>SMALL($D$2:$D$12,6)</f>
        <v>0</v>
      </c>
      <c r="E20" s="4">
        <f t="shared" si="1"/>
        <v>0</v>
      </c>
      <c r="F20" s="2">
        <f t="shared" si="2"/>
        <v>0</v>
      </c>
      <c r="G20" s="2">
        <f t="shared" si="3"/>
        <v>0</v>
      </c>
    </row>
    <row r="21" spans="1:13" x14ac:dyDescent="0.2">
      <c r="D21" s="4">
        <f>SMALL($D$2:$D$12,7)</f>
        <v>0</v>
      </c>
      <c r="E21" s="4">
        <f t="shared" si="1"/>
        <v>0</v>
      </c>
      <c r="F21" s="2">
        <f t="shared" si="2"/>
        <v>0</v>
      </c>
      <c r="G21" s="2">
        <f t="shared" si="3"/>
        <v>0</v>
      </c>
    </row>
    <row r="22" spans="1:13" x14ac:dyDescent="0.2">
      <c r="D22" s="4">
        <f>SMALL($D$2:$D$12,8)</f>
        <v>0</v>
      </c>
      <c r="E22" s="4">
        <f t="shared" si="1"/>
        <v>0</v>
      </c>
      <c r="F22" s="2">
        <f t="shared" si="2"/>
        <v>0</v>
      </c>
      <c r="G22" s="2">
        <f t="shared" si="3"/>
        <v>0</v>
      </c>
    </row>
    <row r="23" spans="1:13" x14ac:dyDescent="0.2">
      <c r="D23" s="4">
        <f>SMALL($D$2:$D$12,9)</f>
        <v>0</v>
      </c>
      <c r="E23" s="4">
        <f t="shared" si="1"/>
        <v>0</v>
      </c>
      <c r="F23" s="2">
        <f t="shared" si="2"/>
        <v>0</v>
      </c>
      <c r="G23" s="2">
        <f t="shared" si="3"/>
        <v>0</v>
      </c>
    </row>
    <row r="24" spans="1:13" x14ac:dyDescent="0.2">
      <c r="D24" s="4">
        <f>SMALL($D$2:$D$12,10)</f>
        <v>0</v>
      </c>
      <c r="E24" s="4">
        <f t="shared" si="1"/>
        <v>0</v>
      </c>
      <c r="F24" s="2">
        <f t="shared" si="2"/>
        <v>0</v>
      </c>
      <c r="G24" s="2">
        <f t="shared" si="3"/>
        <v>0</v>
      </c>
    </row>
    <row r="25" spans="1:13" x14ac:dyDescent="0.2">
      <c r="D25" s="4">
        <f>SMALL($D$2:$D$12,11)</f>
        <v>0</v>
      </c>
      <c r="E25" s="4">
        <f t="shared" si="1"/>
        <v>0</v>
      </c>
      <c r="F25" s="2">
        <f t="shared" si="2"/>
        <v>0</v>
      </c>
      <c r="G25" s="2">
        <f t="shared" si="3"/>
        <v>0</v>
      </c>
    </row>
    <row r="26" spans="1:13" x14ac:dyDescent="0.2">
      <c r="A26" s="2">
        <f>IF(B26&gt;IF(Blad1!$G$9=0,Blad1!$G$10,Blad1!$G$11),Blad1!G43+IF(NOT(F26),0,IF(Blad2!L26=1,1,0)),Blad1!G43)</f>
        <v>0</v>
      </c>
      <c r="B26" s="22">
        <f>Blad1!G6</f>
        <v>0</v>
      </c>
      <c r="C26" s="2">
        <f t="shared" ref="C26:C89" si="4">WEEKDAY(B26,2)</f>
        <v>6</v>
      </c>
      <c r="D26" s="4">
        <f t="shared" ref="D26:D89" si="5">VLOOKUP(B26,$D$14:$D$25,1)</f>
        <v>0</v>
      </c>
      <c r="E26" s="4">
        <f t="shared" ref="E26:E89" si="6">VLOOKUP(B26,$D$14:$E$25,2)</f>
        <v>0</v>
      </c>
      <c r="F26" s="2" t="b">
        <f t="shared" ref="F26:F89" si="7">IF(AND(B26&gt;=D26,B26&lt;=E26),FALSE,TRUE)</f>
        <v>0</v>
      </c>
      <c r="G26" s="2">
        <f>IF(OR(C26=6,C26=7),0,IF(B26&lt;=LARGE(Blad1!$G$10:$G$11,1),IF(NOT(F26),VLOOKUP(C26,$H$3:$I$7,2,FALSE),0),0))</f>
        <v>0</v>
      </c>
      <c r="H26" s="2">
        <f t="shared" ref="H26:H89" si="8">IF(NOT(F26),1,0)</f>
        <v>1</v>
      </c>
      <c r="I26" s="2">
        <f>IF(B26&lt;=LARGE(Blad1!$G$10:$G$11,1),I25+H26,I25)</f>
        <v>1</v>
      </c>
      <c r="L26" s="2">
        <f>IF(VLOOKUP(Blad2!C26,Blad2!$H$3:$I$9,2,FALSE)&gt;0,1,0)</f>
        <v>0</v>
      </c>
      <c r="M26" s="2">
        <f>IF(Blad2!G26&gt;0,M25+L26,M25)</f>
        <v>0</v>
      </c>
    </row>
    <row r="27" spans="1:13" x14ac:dyDescent="0.2">
      <c r="A27" s="2">
        <f>IF(B27&gt;IF(Blad1!$G$9=0,Blad1!$G$10,Blad1!$G$11),Blad1!G44+IF(NOT(F27),0,IF(Blad2!L27=1,1,0)),Blad1!G44)</f>
        <v>0</v>
      </c>
      <c r="B27" s="22">
        <f t="shared" ref="B27:B90" si="9">B26+1</f>
        <v>1</v>
      </c>
      <c r="C27" s="2">
        <f t="shared" si="4"/>
        <v>7</v>
      </c>
      <c r="D27" s="4">
        <f t="shared" si="5"/>
        <v>0</v>
      </c>
      <c r="E27" s="4">
        <f t="shared" si="6"/>
        <v>0</v>
      </c>
      <c r="F27" s="2" t="b">
        <f t="shared" si="7"/>
        <v>1</v>
      </c>
      <c r="G27" s="2">
        <f>IF(OR(C27=6,C27=7),0,IF(B27&lt;=LARGE(Blad1!$G$10:$G$11,1),IF(NOT(F27),VLOOKUP(C27,$H$3:$I$7,2,FALSE),0),0))</f>
        <v>0</v>
      </c>
      <c r="H27" s="2">
        <f t="shared" si="8"/>
        <v>0</v>
      </c>
      <c r="I27" s="2">
        <f>IF(B27&lt;=LARGE(Blad1!$G$10:$G$11,1),I26+H27,I26)</f>
        <v>1</v>
      </c>
      <c r="L27" s="2">
        <f>IF(VLOOKUP(Blad2!C27,Blad2!$H$3:$I$9,2,FALSE)&gt;0,1,0)</f>
        <v>0</v>
      </c>
      <c r="M27" s="2">
        <f>IF(Blad2!G27&gt;0,M26+L27,M26)</f>
        <v>0</v>
      </c>
    </row>
    <row r="28" spans="1:13" x14ac:dyDescent="0.2">
      <c r="A28" s="2">
        <f>IF(B28&gt;IF(Blad1!$G$9=0,Blad1!$G$10,Blad1!$G$11),Blad1!G45+IF(NOT(F28),0,IF(Blad2!L28=1,1,0)),Blad1!G45)</f>
        <v>0</v>
      </c>
      <c r="B28" s="22">
        <f t="shared" si="9"/>
        <v>2</v>
      </c>
      <c r="C28" s="2">
        <f t="shared" si="4"/>
        <v>1</v>
      </c>
      <c r="D28" s="4">
        <f t="shared" si="5"/>
        <v>0</v>
      </c>
      <c r="E28" s="4">
        <f t="shared" si="6"/>
        <v>0</v>
      </c>
      <c r="F28" s="2" t="b">
        <f t="shared" si="7"/>
        <v>1</v>
      </c>
      <c r="G28" s="2">
        <f>IF(OR(C28=6,C28=7),0,IF(B28&lt;=LARGE(Blad1!$G$10:$G$11,1),IF(NOT(F28),VLOOKUP(C28,$H$3:$I$7,2,FALSE),0),0))</f>
        <v>0</v>
      </c>
      <c r="H28" s="2">
        <f t="shared" si="8"/>
        <v>0</v>
      </c>
      <c r="I28" s="2">
        <f>IF(B28&lt;=LARGE(Blad1!$G$10:$G$11,1),I27+H28,I27)</f>
        <v>1</v>
      </c>
      <c r="L28" s="2">
        <f>IF(VLOOKUP(Blad2!C28,Blad2!$H$3:$I$9,2,FALSE)&gt;0,1,0)</f>
        <v>0</v>
      </c>
      <c r="M28" s="2">
        <f>IF(Blad2!G28&gt;0,M27+L28,M27)</f>
        <v>0</v>
      </c>
    </row>
    <row r="29" spans="1:13" x14ac:dyDescent="0.2">
      <c r="A29" s="2">
        <f>IF(B29&gt;IF(Blad1!$G$9=0,Blad1!$G$10,Blad1!$G$11),Blad1!E46+IF(NOT(F29),0,IF(Blad2!L29=1,1,0)),Blad1!E46)</f>
        <v>0</v>
      </c>
      <c r="B29" s="22">
        <f t="shared" si="9"/>
        <v>3</v>
      </c>
      <c r="C29" s="2">
        <f t="shared" si="4"/>
        <v>2</v>
      </c>
      <c r="D29" s="4">
        <f t="shared" si="5"/>
        <v>0</v>
      </c>
      <c r="E29" s="4">
        <f t="shared" si="6"/>
        <v>0</v>
      </c>
      <c r="F29" s="2" t="b">
        <f t="shared" si="7"/>
        <v>1</v>
      </c>
      <c r="G29" s="2">
        <f>IF(OR(C29=6,C29=7),0,IF(B29&lt;=LARGE(Blad1!$G$10:$G$11,1),IF(NOT(F29),VLOOKUP(C29,$H$3:$I$7,2,FALSE),0),0))</f>
        <v>0</v>
      </c>
      <c r="H29" s="2">
        <f t="shared" si="8"/>
        <v>0</v>
      </c>
      <c r="I29" s="2">
        <f>IF(B29&lt;=LARGE(Blad1!$G$10:$G$11,1),I28+H29,I28)</f>
        <v>1</v>
      </c>
      <c r="L29" s="2">
        <f>IF(VLOOKUP(Blad2!C29,Blad2!$H$3:$I$9,2,FALSE)&gt;0,1,0)</f>
        <v>0</v>
      </c>
      <c r="M29" s="2">
        <f>IF(Blad2!G29&gt;0,M28+L29,M28)</f>
        <v>0</v>
      </c>
    </row>
    <row r="30" spans="1:13" x14ac:dyDescent="0.2">
      <c r="A30" s="2">
        <f>IF(B30&gt;IF(Blad1!$G$9=0,Blad1!$G$10,Blad1!$G$11),Blad1!E47+IF(NOT(F30),0,IF(Blad2!L30=1,1,0)),Blad1!E47)</f>
        <v>0</v>
      </c>
      <c r="B30" s="22">
        <f t="shared" si="9"/>
        <v>4</v>
      </c>
      <c r="C30" s="2">
        <f t="shared" si="4"/>
        <v>3</v>
      </c>
      <c r="D30" s="4">
        <f t="shared" si="5"/>
        <v>0</v>
      </c>
      <c r="E30" s="4">
        <f t="shared" si="6"/>
        <v>0</v>
      </c>
      <c r="F30" s="2" t="b">
        <f t="shared" si="7"/>
        <v>1</v>
      </c>
      <c r="G30" s="2">
        <f>IF(OR(C30=6,C30=7),0,IF(B30&lt;=LARGE(Blad1!$G$10:$G$11,1),IF(NOT(F30),VLOOKUP(C30,$H$3:$I$7,2,FALSE),0),0))</f>
        <v>0</v>
      </c>
      <c r="H30" s="2">
        <f t="shared" si="8"/>
        <v>0</v>
      </c>
      <c r="I30" s="2">
        <f>IF(B30&lt;=LARGE(Blad1!$G$10:$G$11,1),I29+H30,I29)</f>
        <v>1</v>
      </c>
      <c r="L30" s="2">
        <f>IF(VLOOKUP(Blad2!C30,Blad2!$H$3:$I$9,2,FALSE)&gt;0,1,0)</f>
        <v>0</v>
      </c>
      <c r="M30" s="2">
        <f>IF(Blad2!G30&gt;0,M29+L30,M29)</f>
        <v>0</v>
      </c>
    </row>
    <row r="31" spans="1:13" x14ac:dyDescent="0.2">
      <c r="A31" s="2">
        <f>IF(B31&gt;IF(Blad1!$G$9=0,Blad1!$G$10,Blad1!$G$11),Blad1!E48+IF(NOT(F31),0,IF(Blad2!L31=1,1,0)),Blad1!E48)</f>
        <v>0</v>
      </c>
      <c r="B31" s="22">
        <f t="shared" si="9"/>
        <v>5</v>
      </c>
      <c r="C31" s="2">
        <f t="shared" si="4"/>
        <v>4</v>
      </c>
      <c r="D31" s="4">
        <f t="shared" si="5"/>
        <v>0</v>
      </c>
      <c r="E31" s="4">
        <f t="shared" si="6"/>
        <v>0</v>
      </c>
      <c r="F31" s="2" t="b">
        <f t="shared" si="7"/>
        <v>1</v>
      </c>
      <c r="G31" s="2">
        <f>IF(OR(C31=6,C31=7),0,IF(B31&lt;=LARGE(Blad1!$G$10:$G$11,1),IF(NOT(F31),VLOOKUP(C31,$H$3:$I$7,2,FALSE),0),0))</f>
        <v>0</v>
      </c>
      <c r="H31" s="2">
        <f t="shared" si="8"/>
        <v>0</v>
      </c>
      <c r="I31" s="2">
        <f>IF(B31&lt;=LARGE(Blad1!$G$10:$G$11,1),I30+H31,I30)</f>
        <v>1</v>
      </c>
      <c r="L31" s="2">
        <f>IF(VLOOKUP(Blad2!C31,Blad2!$H$3:$I$9,2,FALSE)&gt;0,1,0)</f>
        <v>0</v>
      </c>
      <c r="M31" s="2">
        <f>IF(Blad2!G31&gt;0,M30+L31,M30)</f>
        <v>0</v>
      </c>
    </row>
    <row r="32" spans="1:13" x14ac:dyDescent="0.2">
      <c r="A32" s="2">
        <f>IF(B32&gt;IF(Blad1!$G$9=0,Blad1!$G$10,Blad1!$G$11),Blad1!E49+IF(NOT(F32),0,IF(Blad2!L32=1,1,0)),Blad1!E49)</f>
        <v>0</v>
      </c>
      <c r="B32" s="22">
        <f t="shared" si="9"/>
        <v>6</v>
      </c>
      <c r="C32" s="2">
        <f t="shared" si="4"/>
        <v>5</v>
      </c>
      <c r="D32" s="4">
        <f t="shared" si="5"/>
        <v>0</v>
      </c>
      <c r="E32" s="4">
        <f t="shared" si="6"/>
        <v>0</v>
      </c>
      <c r="F32" s="2" t="b">
        <f t="shared" si="7"/>
        <v>1</v>
      </c>
      <c r="G32" s="2">
        <f>IF(OR(C32=6,C32=7),0,IF(B32&lt;=LARGE(Blad1!$G$10:$G$11,1),IF(NOT(F32),VLOOKUP(C32,$H$3:$I$7,2,FALSE),0),0))</f>
        <v>0</v>
      </c>
      <c r="H32" s="2">
        <f t="shared" si="8"/>
        <v>0</v>
      </c>
      <c r="I32" s="2">
        <f>IF(B32&lt;=LARGE(Blad1!$G$10:$G$11,1),I31+H32,I31)</f>
        <v>1</v>
      </c>
      <c r="L32" s="2">
        <f>IF(VLOOKUP(Blad2!C32,Blad2!$H$3:$I$9,2,FALSE)&gt;0,1,0)</f>
        <v>0</v>
      </c>
      <c r="M32" s="2">
        <f>IF(Blad2!G32&gt;0,M31+L32,M31)</f>
        <v>0</v>
      </c>
    </row>
    <row r="33" spans="1:13" x14ac:dyDescent="0.2">
      <c r="A33" s="2">
        <f>IF(B33&gt;IF(Blad1!$G$9=0,Blad1!$G$10,Blad1!$G$11),Blad1!E50+IF(NOT(F33),0,IF(Blad2!L33=1,1,0)),Blad1!E50)</f>
        <v>0</v>
      </c>
      <c r="B33" s="22">
        <f t="shared" si="9"/>
        <v>7</v>
      </c>
      <c r="C33" s="2">
        <f t="shared" si="4"/>
        <v>6</v>
      </c>
      <c r="D33" s="4">
        <f t="shared" si="5"/>
        <v>0</v>
      </c>
      <c r="E33" s="4">
        <f t="shared" si="6"/>
        <v>0</v>
      </c>
      <c r="F33" s="2" t="b">
        <f t="shared" si="7"/>
        <v>1</v>
      </c>
      <c r="G33" s="2">
        <f>IF(OR(C33=6,C33=7),0,IF(B33&lt;=LARGE(Blad1!$G$10:$G$11,1),IF(NOT(F33),VLOOKUP(C33,$H$3:$I$7,2,FALSE),0),0))</f>
        <v>0</v>
      </c>
      <c r="H33" s="2">
        <f t="shared" si="8"/>
        <v>0</v>
      </c>
      <c r="I33" s="2">
        <f>IF(B33&lt;=LARGE(Blad1!$G$10:$G$11,1),I32+H33,I32)</f>
        <v>1</v>
      </c>
      <c r="L33" s="2">
        <f>IF(VLOOKUP(Blad2!C33,Blad2!$H$3:$I$9,2,FALSE)&gt;0,1,0)</f>
        <v>0</v>
      </c>
      <c r="M33" s="2">
        <f>IF(Blad2!G33&gt;0,M32+L33,M32)</f>
        <v>0</v>
      </c>
    </row>
    <row r="34" spans="1:13" x14ac:dyDescent="0.2">
      <c r="A34" s="2">
        <f>IF(B34&gt;IF(Blad1!$G$9=0,Blad1!$G$10,Blad1!$G$11),Blad1!E51+IF(NOT(F34),0,IF(Blad2!L34=1,1,0)),Blad1!E51)</f>
        <v>0</v>
      </c>
      <c r="B34" s="22">
        <f t="shared" si="9"/>
        <v>8</v>
      </c>
      <c r="C34" s="2">
        <f t="shared" si="4"/>
        <v>7</v>
      </c>
      <c r="D34" s="4">
        <f t="shared" si="5"/>
        <v>0</v>
      </c>
      <c r="E34" s="4">
        <f t="shared" si="6"/>
        <v>0</v>
      </c>
      <c r="F34" s="2" t="b">
        <f t="shared" si="7"/>
        <v>1</v>
      </c>
      <c r="G34" s="2">
        <f>IF(OR(C34=6,C34=7),0,IF(B34&lt;=LARGE(Blad1!$G$10:$G$11,1),IF(NOT(F34),VLOOKUP(C34,$H$3:$I$7,2,FALSE),0),0))</f>
        <v>0</v>
      </c>
      <c r="H34" s="2">
        <f t="shared" si="8"/>
        <v>0</v>
      </c>
      <c r="I34" s="2">
        <f>IF(B34&lt;=LARGE(Blad1!$G$10:$G$11,1),I33+H34,I33)</f>
        <v>1</v>
      </c>
      <c r="L34" s="2">
        <f>IF(VLOOKUP(Blad2!C34,Blad2!$H$3:$I$9,2,FALSE)&gt;0,1,0)</f>
        <v>0</v>
      </c>
      <c r="M34" s="2">
        <f>IF(Blad2!G34&gt;0,M33+L34,M33)</f>
        <v>0</v>
      </c>
    </row>
    <row r="35" spans="1:13" x14ac:dyDescent="0.2">
      <c r="A35" s="2">
        <f>IF(B35&gt;IF(Blad1!$G$9=0,Blad1!$G$10,Blad1!$G$11),Blad1!E52+IF(NOT(F35),0,IF(Blad2!L35=1,1,0)),Blad1!E52)</f>
        <v>0</v>
      </c>
      <c r="B35" s="22">
        <f t="shared" si="9"/>
        <v>9</v>
      </c>
      <c r="C35" s="2">
        <f t="shared" si="4"/>
        <v>1</v>
      </c>
      <c r="D35" s="4">
        <f t="shared" si="5"/>
        <v>0</v>
      </c>
      <c r="E35" s="4">
        <f t="shared" si="6"/>
        <v>0</v>
      </c>
      <c r="F35" s="2" t="b">
        <f t="shared" si="7"/>
        <v>1</v>
      </c>
      <c r="G35" s="2">
        <f>IF(OR(C35=6,C35=7),0,IF(B35&lt;=LARGE(Blad1!$G$10:$G$11,1),IF(NOT(F35),VLOOKUP(C35,$H$3:$I$7,2,FALSE),0),0))</f>
        <v>0</v>
      </c>
      <c r="H35" s="2">
        <f t="shared" si="8"/>
        <v>0</v>
      </c>
      <c r="I35" s="2">
        <f>IF(B35&lt;=LARGE(Blad1!$G$10:$G$11,1),I34+H35,I34)</f>
        <v>1</v>
      </c>
      <c r="L35" s="2">
        <f>IF(VLOOKUP(Blad2!C35,Blad2!$H$3:$I$9,2,FALSE)&gt;0,1,0)</f>
        <v>0</v>
      </c>
      <c r="M35" s="2">
        <f>IF(Blad2!G35&gt;0,M34+L35,M34)</f>
        <v>0</v>
      </c>
    </row>
    <row r="36" spans="1:13" x14ac:dyDescent="0.2">
      <c r="A36" s="2">
        <f>IF(B36&gt;IF(Blad1!$G$9=0,Blad1!$G$10,Blad1!$G$11),Blad1!E53+IF(NOT(F36),0,IF(Blad2!L36=1,1,0)),Blad1!E53)</f>
        <v>0</v>
      </c>
      <c r="B36" s="22">
        <f t="shared" si="9"/>
        <v>10</v>
      </c>
      <c r="C36" s="2">
        <f t="shared" si="4"/>
        <v>2</v>
      </c>
      <c r="D36" s="4">
        <f t="shared" si="5"/>
        <v>0</v>
      </c>
      <c r="E36" s="4">
        <f t="shared" si="6"/>
        <v>0</v>
      </c>
      <c r="F36" s="2" t="b">
        <f t="shared" si="7"/>
        <v>1</v>
      </c>
      <c r="G36" s="2">
        <f>IF(OR(C36=6,C36=7),0,IF(B36&lt;=LARGE(Blad1!$G$10:$G$11,1),IF(NOT(F36),VLOOKUP(C36,$H$3:$I$7,2,FALSE),0),0))</f>
        <v>0</v>
      </c>
      <c r="H36" s="2">
        <f t="shared" si="8"/>
        <v>0</v>
      </c>
      <c r="I36" s="2">
        <f>IF(B36&lt;=LARGE(Blad1!$G$10:$G$11,1),I35+H36,I35)</f>
        <v>1</v>
      </c>
      <c r="L36" s="2">
        <f>IF(VLOOKUP(Blad2!C36,Blad2!$H$3:$I$9,2,FALSE)&gt;0,1,0)</f>
        <v>0</v>
      </c>
      <c r="M36" s="2">
        <f>IF(Blad2!G36&gt;0,M35+L36,M35)</f>
        <v>0</v>
      </c>
    </row>
    <row r="37" spans="1:13" x14ac:dyDescent="0.2">
      <c r="A37" s="2">
        <f>IF(B37&gt;IF(Blad1!$G$9=0,Blad1!$G$10,Blad1!$G$11),Blad1!E54+IF(NOT(F37),0,IF(Blad2!L37=1,1,0)),Blad1!E54)</f>
        <v>0</v>
      </c>
      <c r="B37" s="22">
        <f t="shared" si="9"/>
        <v>11</v>
      </c>
      <c r="C37" s="2">
        <f t="shared" si="4"/>
        <v>3</v>
      </c>
      <c r="D37" s="4">
        <f t="shared" si="5"/>
        <v>0</v>
      </c>
      <c r="E37" s="4">
        <f t="shared" si="6"/>
        <v>0</v>
      </c>
      <c r="F37" s="2" t="b">
        <f t="shared" si="7"/>
        <v>1</v>
      </c>
      <c r="G37" s="2">
        <f>IF(OR(C37=6,C37=7),0,IF(B37&lt;=LARGE(Blad1!$G$10:$G$11,1),IF(NOT(F37),VLOOKUP(C37,$H$3:$I$7,2,FALSE),0),0))</f>
        <v>0</v>
      </c>
      <c r="H37" s="2">
        <f t="shared" si="8"/>
        <v>0</v>
      </c>
      <c r="I37" s="2">
        <f>IF(B37&lt;=LARGE(Blad1!$G$10:$G$11,1),I36+H37,I36)</f>
        <v>1</v>
      </c>
      <c r="L37" s="2">
        <f>IF(VLOOKUP(Blad2!C37,Blad2!$H$3:$I$9,2,FALSE)&gt;0,1,0)</f>
        <v>0</v>
      </c>
      <c r="M37" s="2">
        <f>IF(Blad2!G37&gt;0,M36+L37,M36)</f>
        <v>0</v>
      </c>
    </row>
    <row r="38" spans="1:13" x14ac:dyDescent="0.2">
      <c r="A38" s="2">
        <f>IF(B38&gt;IF(Blad1!$G$9=0,Blad1!$G$10,Blad1!$G$11),Blad1!E55+IF(NOT(F38),0,IF(Blad2!L38=1,1,0)),Blad1!E55)</f>
        <v>0</v>
      </c>
      <c r="B38" s="22">
        <f t="shared" si="9"/>
        <v>12</v>
      </c>
      <c r="C38" s="2">
        <f t="shared" si="4"/>
        <v>4</v>
      </c>
      <c r="D38" s="4">
        <f t="shared" si="5"/>
        <v>0</v>
      </c>
      <c r="E38" s="4">
        <f t="shared" si="6"/>
        <v>0</v>
      </c>
      <c r="F38" s="2" t="b">
        <f t="shared" si="7"/>
        <v>1</v>
      </c>
      <c r="G38" s="2">
        <f>IF(OR(C38=6,C38=7),0,IF(B38&lt;=LARGE(Blad1!$G$10:$G$11,1),IF(NOT(F38),VLOOKUP(C38,$H$3:$I$7,2,FALSE),0),0))</f>
        <v>0</v>
      </c>
      <c r="H38" s="2">
        <f t="shared" si="8"/>
        <v>0</v>
      </c>
      <c r="I38" s="2">
        <f>IF(B38&lt;=LARGE(Blad1!$G$10:$G$11,1),I37+H38,I37)</f>
        <v>1</v>
      </c>
      <c r="L38" s="2">
        <f>IF(VLOOKUP(Blad2!C38,Blad2!$H$3:$I$9,2,FALSE)&gt;0,1,0)</f>
        <v>0</v>
      </c>
      <c r="M38" s="2">
        <f>IF(Blad2!G38&gt;0,M37+L38,M37)</f>
        <v>0</v>
      </c>
    </row>
    <row r="39" spans="1:13" x14ac:dyDescent="0.2">
      <c r="A39" s="2">
        <f>IF(B39&gt;IF(Blad1!$G$9=0,Blad1!$G$10,Blad1!$G$11),Blad1!E56+IF(NOT(F39),0,IF(Blad2!L39=1,1,0)),Blad1!E56)</f>
        <v>0</v>
      </c>
      <c r="B39" s="22">
        <f t="shared" si="9"/>
        <v>13</v>
      </c>
      <c r="C39" s="2">
        <f t="shared" si="4"/>
        <v>5</v>
      </c>
      <c r="D39" s="4">
        <f t="shared" si="5"/>
        <v>0</v>
      </c>
      <c r="E39" s="4">
        <f t="shared" si="6"/>
        <v>0</v>
      </c>
      <c r="F39" s="2" t="b">
        <f t="shared" si="7"/>
        <v>1</v>
      </c>
      <c r="G39" s="2">
        <f>IF(OR(C39=6,C39=7),0,IF(B39&lt;=LARGE(Blad1!$G$10:$G$11,1),IF(NOT(F39),VLOOKUP(C39,$H$3:$I$7,2,FALSE),0),0))</f>
        <v>0</v>
      </c>
      <c r="H39" s="2">
        <f t="shared" si="8"/>
        <v>0</v>
      </c>
      <c r="I39" s="2">
        <f>IF(B39&lt;=LARGE(Blad1!$G$10:$G$11,1),I38+H39,I38)</f>
        <v>1</v>
      </c>
      <c r="L39" s="2">
        <f>IF(VLOOKUP(Blad2!C39,Blad2!$H$3:$I$9,2,FALSE)&gt;0,1,0)</f>
        <v>0</v>
      </c>
      <c r="M39" s="2">
        <f>IF(Blad2!G39&gt;0,M38+L39,M38)</f>
        <v>0</v>
      </c>
    </row>
    <row r="40" spans="1:13" x14ac:dyDescent="0.2">
      <c r="A40" s="2">
        <f>IF(B40&gt;IF(Blad1!$G$9=0,Blad1!$G$10,Blad1!$G$11),Blad1!E57+IF(NOT(F40),0,IF(Blad2!L40=1,1,0)),Blad1!E57)</f>
        <v>0</v>
      </c>
      <c r="B40" s="22">
        <f t="shared" si="9"/>
        <v>14</v>
      </c>
      <c r="C40" s="2">
        <f t="shared" si="4"/>
        <v>6</v>
      </c>
      <c r="D40" s="4">
        <f t="shared" si="5"/>
        <v>0</v>
      </c>
      <c r="E40" s="4">
        <f t="shared" si="6"/>
        <v>0</v>
      </c>
      <c r="F40" s="2" t="b">
        <f t="shared" si="7"/>
        <v>1</v>
      </c>
      <c r="G40" s="2">
        <f>IF(OR(C40=6,C40=7),0,IF(B40&lt;=LARGE(Blad1!$G$10:$G$11,1),IF(NOT(F40),VLOOKUP(C40,$H$3:$I$7,2,FALSE),0),0))</f>
        <v>0</v>
      </c>
      <c r="H40" s="2">
        <f t="shared" si="8"/>
        <v>0</v>
      </c>
      <c r="I40" s="2">
        <f>IF(B40&lt;=LARGE(Blad1!$G$10:$G$11,1),I39+H40,I39)</f>
        <v>1</v>
      </c>
      <c r="L40" s="2">
        <f>IF(VLOOKUP(Blad2!C40,Blad2!$H$3:$I$9,2,FALSE)&gt;0,1,0)</f>
        <v>0</v>
      </c>
      <c r="M40" s="2">
        <f>IF(Blad2!G40&gt;0,M39+L40,M39)</f>
        <v>0</v>
      </c>
    </row>
    <row r="41" spans="1:13" x14ac:dyDescent="0.2">
      <c r="A41" s="2">
        <f>IF(B41&gt;IF(Blad1!$G$9=0,Blad1!$G$10,Blad1!$G$11),Blad1!E58+IF(NOT(F41),0,IF(Blad2!L41=1,1,0)),Blad1!E58)</f>
        <v>0</v>
      </c>
      <c r="B41" s="22">
        <f t="shared" si="9"/>
        <v>15</v>
      </c>
      <c r="C41" s="2">
        <f t="shared" si="4"/>
        <v>7</v>
      </c>
      <c r="D41" s="4">
        <f t="shared" si="5"/>
        <v>0</v>
      </c>
      <c r="E41" s="4">
        <f t="shared" si="6"/>
        <v>0</v>
      </c>
      <c r="F41" s="2" t="b">
        <f t="shared" si="7"/>
        <v>1</v>
      </c>
      <c r="G41" s="2">
        <f>IF(OR(C41=6,C41=7),0,IF(B41&lt;=LARGE(Blad1!$G$10:$G$11,1),IF(NOT(F41),VLOOKUP(C41,$H$3:$I$7,2,FALSE),0),0))</f>
        <v>0</v>
      </c>
      <c r="H41" s="2">
        <f t="shared" si="8"/>
        <v>0</v>
      </c>
      <c r="I41" s="2">
        <f>IF(B41&lt;=LARGE(Blad1!$G$10:$G$11,1),I40+H41,I40)</f>
        <v>1</v>
      </c>
      <c r="L41" s="2">
        <f>IF(VLOOKUP(Blad2!C41,Blad2!$H$3:$I$9,2,FALSE)&gt;0,1,0)</f>
        <v>0</v>
      </c>
      <c r="M41" s="2">
        <f>IF(Blad2!G41&gt;0,M40+L41,M40)</f>
        <v>0</v>
      </c>
    </row>
    <row r="42" spans="1:13" x14ac:dyDescent="0.2">
      <c r="A42" s="2">
        <f>IF(B42&gt;IF(Blad1!$G$9=0,Blad1!$G$10,Blad1!$G$11),Blad1!E59+IF(NOT(F42),0,IF(Blad2!L42=1,1,0)),Blad1!E59)</f>
        <v>0</v>
      </c>
      <c r="B42" s="22">
        <f t="shared" si="9"/>
        <v>16</v>
      </c>
      <c r="C42" s="2">
        <f t="shared" si="4"/>
        <v>1</v>
      </c>
      <c r="D42" s="4">
        <f t="shared" si="5"/>
        <v>0</v>
      </c>
      <c r="E42" s="4">
        <f t="shared" si="6"/>
        <v>0</v>
      </c>
      <c r="F42" s="2" t="b">
        <f t="shared" si="7"/>
        <v>1</v>
      </c>
      <c r="G42" s="2">
        <f>IF(OR(C42=6,C42=7),0,IF(B42&lt;=LARGE(Blad1!$G$10:$G$11,1),IF(NOT(F42),VLOOKUP(C42,$H$3:$I$7,2,FALSE),0),0))</f>
        <v>0</v>
      </c>
      <c r="H42" s="2">
        <f t="shared" si="8"/>
        <v>0</v>
      </c>
      <c r="I42" s="2">
        <f>IF(B42&lt;=LARGE(Blad1!$G$10:$G$11,1),I41+H42,I41)</f>
        <v>1</v>
      </c>
      <c r="L42" s="2">
        <f>IF(VLOOKUP(Blad2!C42,Blad2!$H$3:$I$9,2,FALSE)&gt;0,1,0)</f>
        <v>0</v>
      </c>
      <c r="M42" s="2">
        <f>IF(Blad2!G42&gt;0,M41+L42,M41)</f>
        <v>0</v>
      </c>
    </row>
    <row r="43" spans="1:13" x14ac:dyDescent="0.2">
      <c r="A43" s="2">
        <f>IF(B43&gt;IF(Blad1!$G$9=0,Blad1!$G$10,Blad1!$G$11),A42+IF(NOT(F43),0,IF(Blad2!L43=1,1,0)),Blad1!E60)</f>
        <v>0</v>
      </c>
      <c r="B43" s="22">
        <f t="shared" si="9"/>
        <v>17</v>
      </c>
      <c r="C43" s="2">
        <f t="shared" si="4"/>
        <v>2</v>
      </c>
      <c r="D43" s="4">
        <f t="shared" si="5"/>
        <v>0</v>
      </c>
      <c r="E43" s="4">
        <f t="shared" si="6"/>
        <v>0</v>
      </c>
      <c r="F43" s="2" t="b">
        <f t="shared" si="7"/>
        <v>1</v>
      </c>
      <c r="G43" s="2">
        <f>IF(OR(C43=6,C43=7),0,IF(B43&lt;=LARGE(Blad1!$G$10:$G$11,1),IF(NOT(F43),VLOOKUP(C43,$H$3:$I$7,2,FALSE),0),0))</f>
        <v>0</v>
      </c>
      <c r="H43" s="2">
        <f t="shared" si="8"/>
        <v>0</v>
      </c>
      <c r="I43" s="2">
        <f>IF(B43&lt;=LARGE(Blad1!$G$10:$G$11,1),I42+H43,I42)</f>
        <v>1</v>
      </c>
      <c r="L43" s="2">
        <f>IF(VLOOKUP(Blad2!C43,Blad2!$H$3:$I$9,2,FALSE)&gt;0,1,0)</f>
        <v>0</v>
      </c>
      <c r="M43" s="2">
        <f>IF(Blad2!G43&gt;0,M42+L43,M42)</f>
        <v>0</v>
      </c>
    </row>
    <row r="44" spans="1:13" x14ac:dyDescent="0.2">
      <c r="A44" s="2">
        <f>IF(B44&gt;IF(Blad1!$G$9=0,Blad1!$G$10,Blad1!$G$11),A43+IF(NOT(F44),0,IF(Blad2!L44=1,1,0)),Blad1!E61)</f>
        <v>0</v>
      </c>
      <c r="B44" s="22">
        <f t="shared" si="9"/>
        <v>18</v>
      </c>
      <c r="C44" s="2">
        <f t="shared" si="4"/>
        <v>3</v>
      </c>
      <c r="D44" s="4">
        <f t="shared" si="5"/>
        <v>0</v>
      </c>
      <c r="E44" s="4">
        <f t="shared" si="6"/>
        <v>0</v>
      </c>
      <c r="F44" s="2" t="b">
        <f t="shared" si="7"/>
        <v>1</v>
      </c>
      <c r="G44" s="2">
        <f>IF(OR(C44=6,C44=7),0,IF(B44&lt;=LARGE(Blad1!$G$10:$G$11,1),IF(NOT(F44),VLOOKUP(C44,$H$3:$I$7,2,FALSE),0),0))</f>
        <v>0</v>
      </c>
      <c r="H44" s="2">
        <f t="shared" si="8"/>
        <v>0</v>
      </c>
      <c r="I44" s="2">
        <f>IF(B44&lt;=LARGE(Blad1!$G$10:$G$11,1),I43+H44,I43)</f>
        <v>1</v>
      </c>
      <c r="L44" s="2">
        <f>IF(VLOOKUP(Blad2!C44,Blad2!$H$3:$I$9,2,FALSE)&gt;0,1,0)</f>
        <v>0</v>
      </c>
      <c r="M44" s="2">
        <f>IF(Blad2!G44&gt;0,M43+L44,M43)</f>
        <v>0</v>
      </c>
    </row>
    <row r="45" spans="1:13" x14ac:dyDescent="0.2">
      <c r="A45" s="2">
        <f>IF(B45&gt;IF(Blad1!$G$9=0,Blad1!$G$10,Blad1!$G$11),A44+IF(NOT(F45),0,IF(Blad2!L45=1,1,0)),Blad1!E62)</f>
        <v>0</v>
      </c>
      <c r="B45" s="22">
        <f t="shared" si="9"/>
        <v>19</v>
      </c>
      <c r="C45" s="2">
        <f t="shared" si="4"/>
        <v>4</v>
      </c>
      <c r="D45" s="4">
        <f t="shared" si="5"/>
        <v>0</v>
      </c>
      <c r="E45" s="4">
        <f t="shared" si="6"/>
        <v>0</v>
      </c>
      <c r="F45" s="2" t="b">
        <f t="shared" si="7"/>
        <v>1</v>
      </c>
      <c r="G45" s="2">
        <f>IF(OR(C45=6,C45=7),0,IF(B45&lt;=LARGE(Blad1!$G$10:$G$11,1),IF(NOT(F45),VLOOKUP(C45,$H$3:$I$7,2,FALSE),0),0))</f>
        <v>0</v>
      </c>
      <c r="H45" s="2">
        <f t="shared" si="8"/>
        <v>0</v>
      </c>
      <c r="I45" s="2">
        <f>IF(B45&lt;=LARGE(Blad1!$G$10:$G$11,1),I44+H45,I44)</f>
        <v>1</v>
      </c>
      <c r="L45" s="2">
        <f>IF(VLOOKUP(Blad2!C45,Blad2!$H$3:$I$9,2,FALSE)&gt;0,1,0)</f>
        <v>0</v>
      </c>
      <c r="M45" s="2">
        <f>IF(Blad2!G45&gt;0,M44+L45,M44)</f>
        <v>0</v>
      </c>
    </row>
    <row r="46" spans="1:13" x14ac:dyDescent="0.2">
      <c r="A46" s="2">
        <f>IF(B46&gt;IF(Blad1!$G$9=0,Blad1!$G$10,Blad1!$G$11),A45+IF(NOT(F46),0,IF(Blad2!L46=1,1,0)),Blad1!E63)</f>
        <v>0</v>
      </c>
      <c r="B46" s="22">
        <f t="shared" si="9"/>
        <v>20</v>
      </c>
      <c r="C46" s="2">
        <f t="shared" si="4"/>
        <v>5</v>
      </c>
      <c r="D46" s="4">
        <f t="shared" si="5"/>
        <v>0</v>
      </c>
      <c r="E46" s="4">
        <f t="shared" si="6"/>
        <v>0</v>
      </c>
      <c r="F46" s="2" t="b">
        <f t="shared" si="7"/>
        <v>1</v>
      </c>
      <c r="G46" s="2">
        <f>IF(OR(C46=6,C46=7),0,IF(B46&lt;=LARGE(Blad1!$G$10:$G$11,1),IF(NOT(F46),VLOOKUP(C46,$H$3:$I$7,2,FALSE),0),0))</f>
        <v>0</v>
      </c>
      <c r="H46" s="2">
        <f t="shared" si="8"/>
        <v>0</v>
      </c>
      <c r="I46" s="2">
        <f>IF(B46&lt;=LARGE(Blad1!$G$10:$G$11,1),I45+H46,I45)</f>
        <v>1</v>
      </c>
      <c r="L46" s="2">
        <f>IF(VLOOKUP(Blad2!C46,Blad2!$H$3:$I$9,2,FALSE)&gt;0,1,0)</f>
        <v>0</v>
      </c>
      <c r="M46" s="2">
        <f>IF(Blad2!G46&gt;0,M45+L46,M45)</f>
        <v>0</v>
      </c>
    </row>
    <row r="47" spans="1:13" x14ac:dyDescent="0.2">
      <c r="A47" s="2">
        <f>IF(B47&gt;IF(Blad1!$G$9=0,Blad1!$G$10,Blad1!$G$11),A46+IF(NOT(F47),0,IF(Blad2!L47=1,1,0)),Blad1!E64)</f>
        <v>0</v>
      </c>
      <c r="B47" s="22">
        <f t="shared" si="9"/>
        <v>21</v>
      </c>
      <c r="C47" s="2">
        <f t="shared" si="4"/>
        <v>6</v>
      </c>
      <c r="D47" s="4">
        <f t="shared" si="5"/>
        <v>0</v>
      </c>
      <c r="E47" s="4">
        <f t="shared" si="6"/>
        <v>0</v>
      </c>
      <c r="F47" s="2" t="b">
        <f t="shared" si="7"/>
        <v>1</v>
      </c>
      <c r="G47" s="2">
        <f>IF(OR(C47=6,C47=7),0,IF(B47&lt;=LARGE(Blad1!$G$10:$G$11,1),IF(NOT(F47),VLOOKUP(C47,$H$3:$I$7,2,FALSE),0),0))</f>
        <v>0</v>
      </c>
      <c r="H47" s="2">
        <f t="shared" si="8"/>
        <v>0</v>
      </c>
      <c r="I47" s="2">
        <f>IF(B47&lt;=LARGE(Blad1!$G$10:$G$11,1),I46+H47,I46)</f>
        <v>1</v>
      </c>
      <c r="L47" s="2">
        <f>IF(VLOOKUP(Blad2!C47,Blad2!$H$3:$I$9,2,FALSE)&gt;0,1,0)</f>
        <v>0</v>
      </c>
      <c r="M47" s="2">
        <f>IF(Blad2!G47&gt;0,M46+L47,M46)</f>
        <v>0</v>
      </c>
    </row>
    <row r="48" spans="1:13" x14ac:dyDescent="0.2">
      <c r="A48" s="2">
        <f>IF(B48&gt;IF(Blad1!$G$9=0,Blad1!$G$10,Blad1!$G$11),A47+IF(NOT(F48),0,IF(Blad2!L48=1,1,0)),Blad1!E65)</f>
        <v>0</v>
      </c>
      <c r="B48" s="22">
        <f t="shared" si="9"/>
        <v>22</v>
      </c>
      <c r="C48" s="2">
        <f t="shared" si="4"/>
        <v>7</v>
      </c>
      <c r="D48" s="4">
        <f t="shared" si="5"/>
        <v>0</v>
      </c>
      <c r="E48" s="4">
        <f t="shared" si="6"/>
        <v>0</v>
      </c>
      <c r="F48" s="2" t="b">
        <f t="shared" si="7"/>
        <v>1</v>
      </c>
      <c r="G48" s="2">
        <f>IF(OR(C48=6,C48=7),0,IF(B48&lt;=LARGE(Blad1!$G$10:$G$11,1),IF(NOT(F48),VLOOKUP(C48,$H$3:$I$7,2,FALSE),0),0))</f>
        <v>0</v>
      </c>
      <c r="H48" s="2">
        <f t="shared" si="8"/>
        <v>0</v>
      </c>
      <c r="I48" s="2">
        <f>IF(B48&lt;=LARGE(Blad1!$G$10:$G$11,1),I47+H48,I47)</f>
        <v>1</v>
      </c>
      <c r="L48" s="2">
        <f>IF(VLOOKUP(Blad2!C48,Blad2!$H$3:$I$9,2,FALSE)&gt;0,1,0)</f>
        <v>0</v>
      </c>
      <c r="M48" s="2">
        <f>IF(Blad2!G48&gt;0,M47+L48,M47)</f>
        <v>0</v>
      </c>
    </row>
    <row r="49" spans="1:13" x14ac:dyDescent="0.2">
      <c r="A49" s="2">
        <f>IF(B49&gt;IF(Blad1!$G$9=0,Blad1!$G$10,Blad1!$G$11),A48+IF(NOT(F49),0,IF(Blad2!L49=1,1,0)),Blad1!E66)</f>
        <v>0</v>
      </c>
      <c r="B49" s="22">
        <f t="shared" si="9"/>
        <v>23</v>
      </c>
      <c r="C49" s="2">
        <f t="shared" si="4"/>
        <v>1</v>
      </c>
      <c r="D49" s="4">
        <f t="shared" si="5"/>
        <v>0</v>
      </c>
      <c r="E49" s="4">
        <f t="shared" si="6"/>
        <v>0</v>
      </c>
      <c r="F49" s="2" t="b">
        <f t="shared" si="7"/>
        <v>1</v>
      </c>
      <c r="G49" s="2">
        <f>IF(OR(C49=6,C49=7),0,IF(B49&lt;=LARGE(Blad1!$G$10:$G$11,1),IF(NOT(F49),VLOOKUP(C49,$H$3:$I$7,2,FALSE),0),0))</f>
        <v>0</v>
      </c>
      <c r="H49" s="2">
        <f t="shared" si="8"/>
        <v>0</v>
      </c>
      <c r="I49" s="2">
        <f>IF(B49&lt;=LARGE(Blad1!$G$10:$G$11,1),I48+H49,I48)</f>
        <v>1</v>
      </c>
      <c r="L49" s="2">
        <f>IF(VLOOKUP(Blad2!C49,Blad2!$H$3:$I$9,2,FALSE)&gt;0,1,0)</f>
        <v>0</v>
      </c>
      <c r="M49" s="2">
        <f>IF(Blad2!G49&gt;0,M48+L49,M48)</f>
        <v>0</v>
      </c>
    </row>
    <row r="50" spans="1:13" x14ac:dyDescent="0.2">
      <c r="A50" s="2">
        <f>IF(B50&gt;IF(Blad1!$G$9=0,Blad1!$G$10,Blad1!$G$11),A49+IF(NOT(F50),0,IF(Blad2!L50=1,1,0)),Blad1!E67)</f>
        <v>0</v>
      </c>
      <c r="B50" s="22">
        <f t="shared" si="9"/>
        <v>24</v>
      </c>
      <c r="C50" s="2">
        <f t="shared" si="4"/>
        <v>2</v>
      </c>
      <c r="D50" s="4">
        <f t="shared" si="5"/>
        <v>0</v>
      </c>
      <c r="E50" s="4">
        <f t="shared" si="6"/>
        <v>0</v>
      </c>
      <c r="F50" s="2" t="b">
        <f t="shared" si="7"/>
        <v>1</v>
      </c>
      <c r="G50" s="2">
        <f>IF(OR(C50=6,C50=7),0,IF(B50&lt;=LARGE(Blad1!$G$10:$G$11,1),IF(NOT(F50),VLOOKUP(C50,$H$3:$I$7,2,FALSE),0),0))</f>
        <v>0</v>
      </c>
      <c r="H50" s="2">
        <f t="shared" si="8"/>
        <v>0</v>
      </c>
      <c r="I50" s="2">
        <f>IF(B50&lt;=LARGE(Blad1!$G$10:$G$11,1),I49+H50,I49)</f>
        <v>1</v>
      </c>
      <c r="L50" s="2">
        <f>IF(VLOOKUP(Blad2!C50,Blad2!$H$3:$I$9,2,FALSE)&gt;0,1,0)</f>
        <v>0</v>
      </c>
      <c r="M50" s="2">
        <f>IF(Blad2!G50&gt;0,M49+L50,M49)</f>
        <v>0</v>
      </c>
    </row>
    <row r="51" spans="1:13" x14ac:dyDescent="0.2">
      <c r="A51" s="2">
        <f>IF(B51&gt;IF(Blad1!$G$9=0,Blad1!$G$10,Blad1!$G$11),A50+IF(NOT(F51),0,IF(Blad2!L51=1,1,0)),Blad1!E68)</f>
        <v>0</v>
      </c>
      <c r="B51" s="22">
        <f t="shared" si="9"/>
        <v>25</v>
      </c>
      <c r="C51" s="2">
        <f t="shared" si="4"/>
        <v>3</v>
      </c>
      <c r="D51" s="4">
        <f t="shared" si="5"/>
        <v>0</v>
      </c>
      <c r="E51" s="4">
        <f t="shared" si="6"/>
        <v>0</v>
      </c>
      <c r="F51" s="2" t="b">
        <f t="shared" si="7"/>
        <v>1</v>
      </c>
      <c r="G51" s="2">
        <f>IF(OR(C51=6,C51=7),0,IF(B51&lt;=LARGE(Blad1!$G$10:$G$11,1),IF(NOT(F51),VLOOKUP(C51,$H$3:$I$7,2,FALSE),0),0))</f>
        <v>0</v>
      </c>
      <c r="H51" s="2">
        <f t="shared" si="8"/>
        <v>0</v>
      </c>
      <c r="I51" s="2">
        <f>IF(B51&lt;=LARGE(Blad1!$G$10:$G$11,1),I50+H51,I50)</f>
        <v>1</v>
      </c>
      <c r="L51" s="2">
        <f>IF(VLOOKUP(Blad2!C51,Blad2!$H$3:$I$9,2,FALSE)&gt;0,1,0)</f>
        <v>0</v>
      </c>
      <c r="M51" s="2">
        <f>IF(Blad2!G51&gt;0,M50+L51,M50)</f>
        <v>0</v>
      </c>
    </row>
    <row r="52" spans="1:13" x14ac:dyDescent="0.2">
      <c r="A52" s="2">
        <f>IF(B52&gt;IF(Blad1!$G$9=0,Blad1!$G$10,Blad1!$G$11),A51+IF(NOT(F52),0,IF(Blad2!L52=1,1,0)),Blad1!E69)</f>
        <v>0</v>
      </c>
      <c r="B52" s="22">
        <f t="shared" si="9"/>
        <v>26</v>
      </c>
      <c r="C52" s="2">
        <f t="shared" si="4"/>
        <v>4</v>
      </c>
      <c r="D52" s="4">
        <f t="shared" si="5"/>
        <v>0</v>
      </c>
      <c r="E52" s="4">
        <f t="shared" si="6"/>
        <v>0</v>
      </c>
      <c r="F52" s="2" t="b">
        <f t="shared" si="7"/>
        <v>1</v>
      </c>
      <c r="G52" s="2">
        <f>IF(OR(C52=6,C52=7),0,IF(B52&lt;=LARGE(Blad1!$G$10:$G$11,1),IF(NOT(F52),VLOOKUP(C52,$H$3:$I$7,2,FALSE),0),0))</f>
        <v>0</v>
      </c>
      <c r="H52" s="2">
        <f t="shared" si="8"/>
        <v>0</v>
      </c>
      <c r="I52" s="2">
        <f>IF(B52&lt;=LARGE(Blad1!$G$10:$G$11,1),I51+H52,I51)</f>
        <v>1</v>
      </c>
      <c r="L52" s="2">
        <f>IF(VLOOKUP(Blad2!C52,Blad2!$H$3:$I$9,2,FALSE)&gt;0,1,0)</f>
        <v>0</v>
      </c>
      <c r="M52" s="2">
        <f>IF(Blad2!G52&gt;0,M51+L52,M51)</f>
        <v>0</v>
      </c>
    </row>
    <row r="53" spans="1:13" x14ac:dyDescent="0.2">
      <c r="A53" s="2">
        <f>IF(B53&gt;IF(Blad1!$G$9=0,Blad1!$G$10,Blad1!$G$11),A52+IF(NOT(F53),0,IF(Blad2!L53=1,1,0)),Blad1!E70)</f>
        <v>0</v>
      </c>
      <c r="B53" s="22">
        <f t="shared" si="9"/>
        <v>27</v>
      </c>
      <c r="C53" s="2">
        <f t="shared" si="4"/>
        <v>5</v>
      </c>
      <c r="D53" s="4">
        <f t="shared" si="5"/>
        <v>0</v>
      </c>
      <c r="E53" s="4">
        <f t="shared" si="6"/>
        <v>0</v>
      </c>
      <c r="F53" s="2" t="b">
        <f t="shared" si="7"/>
        <v>1</v>
      </c>
      <c r="G53" s="2">
        <f>IF(OR(C53=6,C53=7),0,IF(B53&lt;=LARGE(Blad1!$G$10:$G$11,1),IF(NOT(F53),VLOOKUP(C53,$H$3:$I$7,2,FALSE),0),0))</f>
        <v>0</v>
      </c>
      <c r="H53" s="2">
        <f t="shared" si="8"/>
        <v>0</v>
      </c>
      <c r="I53" s="2">
        <f>IF(B53&lt;=LARGE(Blad1!$G$10:$G$11,1),I52+H53,I52)</f>
        <v>1</v>
      </c>
      <c r="L53" s="2">
        <f>IF(VLOOKUP(Blad2!C53,Blad2!$H$3:$I$9,2,FALSE)&gt;0,1,0)</f>
        <v>0</v>
      </c>
      <c r="M53" s="2">
        <f>IF(Blad2!G53&gt;0,M52+L53,M52)</f>
        <v>0</v>
      </c>
    </row>
    <row r="54" spans="1:13" x14ac:dyDescent="0.2">
      <c r="A54" s="2">
        <f>IF(B54&gt;IF(Blad1!$G$9=0,Blad1!$G$10,Blad1!$G$11),A53+IF(NOT(F54),0,IF(Blad2!L54=1,1,0)),Blad1!E71)</f>
        <v>0</v>
      </c>
      <c r="B54" s="22">
        <f t="shared" si="9"/>
        <v>28</v>
      </c>
      <c r="C54" s="2">
        <f t="shared" si="4"/>
        <v>6</v>
      </c>
      <c r="D54" s="4">
        <f t="shared" si="5"/>
        <v>0</v>
      </c>
      <c r="E54" s="4">
        <f t="shared" si="6"/>
        <v>0</v>
      </c>
      <c r="F54" s="2" t="b">
        <f t="shared" si="7"/>
        <v>1</v>
      </c>
      <c r="G54" s="2">
        <f>IF(OR(C54=6,C54=7),0,IF(B54&lt;=LARGE(Blad1!$G$10:$G$11,1),IF(NOT(F54),VLOOKUP(C54,$H$3:$I$7,2,FALSE),0),0))</f>
        <v>0</v>
      </c>
      <c r="H54" s="2">
        <f t="shared" si="8"/>
        <v>0</v>
      </c>
      <c r="I54" s="2">
        <f>IF(B54&lt;=LARGE(Blad1!$G$10:$G$11,1),I53+H54,I53)</f>
        <v>1</v>
      </c>
      <c r="L54" s="2">
        <f>IF(VLOOKUP(Blad2!C54,Blad2!$H$3:$I$9,2,FALSE)&gt;0,1,0)</f>
        <v>0</v>
      </c>
      <c r="M54" s="2">
        <f>IF(Blad2!G54&gt;0,M53+L54,M53)</f>
        <v>0</v>
      </c>
    </row>
    <row r="55" spans="1:13" x14ac:dyDescent="0.2">
      <c r="A55" s="2">
        <f>IF(B55&gt;IF(Blad1!$G$9=0,Blad1!$G$10,Blad1!$G$11),A54+IF(NOT(F55),0,IF(Blad2!L55=1,1,0)),Blad1!E72)</f>
        <v>0</v>
      </c>
      <c r="B55" s="22">
        <f t="shared" si="9"/>
        <v>29</v>
      </c>
      <c r="C55" s="2">
        <f t="shared" si="4"/>
        <v>7</v>
      </c>
      <c r="D55" s="4">
        <f t="shared" si="5"/>
        <v>0</v>
      </c>
      <c r="E55" s="4">
        <f t="shared" si="6"/>
        <v>0</v>
      </c>
      <c r="F55" s="2" t="b">
        <f t="shared" si="7"/>
        <v>1</v>
      </c>
      <c r="G55" s="2">
        <f>IF(OR(C55=6,C55=7),0,IF(B55&lt;=LARGE(Blad1!$G$10:$G$11,1),IF(NOT(F55),VLOOKUP(C55,$H$3:$I$7,2,FALSE),0),0))</f>
        <v>0</v>
      </c>
      <c r="H55" s="2">
        <f t="shared" si="8"/>
        <v>0</v>
      </c>
      <c r="I55" s="2">
        <f>IF(B55&lt;=LARGE(Blad1!$G$10:$G$11,1),I54+H55,I54)</f>
        <v>1</v>
      </c>
      <c r="L55" s="2">
        <f>IF(VLOOKUP(Blad2!C55,Blad2!$H$3:$I$9,2,FALSE)&gt;0,1,0)</f>
        <v>0</v>
      </c>
      <c r="M55" s="2">
        <f>IF(Blad2!G55&gt;0,M54+L55,M54)</f>
        <v>0</v>
      </c>
    </row>
    <row r="56" spans="1:13" x14ac:dyDescent="0.2">
      <c r="A56" s="2">
        <f>IF(B56&gt;IF(Blad1!$G$9=0,Blad1!$G$10,Blad1!$G$11),A55+IF(NOT(F56),0,IF(Blad2!L56=1,1,0)),Blad1!E73)</f>
        <v>0</v>
      </c>
      <c r="B56" s="22">
        <f t="shared" si="9"/>
        <v>30</v>
      </c>
      <c r="C56" s="2">
        <f t="shared" si="4"/>
        <v>1</v>
      </c>
      <c r="D56" s="4">
        <f t="shared" si="5"/>
        <v>0</v>
      </c>
      <c r="E56" s="4">
        <f t="shared" si="6"/>
        <v>0</v>
      </c>
      <c r="F56" s="2" t="b">
        <f t="shared" si="7"/>
        <v>1</v>
      </c>
      <c r="G56" s="2">
        <f>IF(OR(C56=6,C56=7),0,IF(B56&lt;=LARGE(Blad1!$G$10:$G$11,1),IF(NOT(F56),VLOOKUP(C56,$H$3:$I$7,2,FALSE),0),0))</f>
        <v>0</v>
      </c>
      <c r="H56" s="2">
        <f t="shared" si="8"/>
        <v>0</v>
      </c>
      <c r="I56" s="2">
        <f>IF(B56&lt;=LARGE(Blad1!$G$10:$G$11,1),I55+H56,I55)</f>
        <v>1</v>
      </c>
      <c r="L56" s="2">
        <f>IF(VLOOKUP(Blad2!C56,Blad2!$H$3:$I$9,2,FALSE)&gt;0,1,0)</f>
        <v>0</v>
      </c>
      <c r="M56" s="2">
        <f>IF(Blad2!G56&gt;0,M55+L56,M55)</f>
        <v>0</v>
      </c>
    </row>
    <row r="57" spans="1:13" x14ac:dyDescent="0.2">
      <c r="A57" s="2">
        <f>IF(B57&gt;IF(Blad1!$G$9=0,Blad1!$G$10,Blad1!$G$11),A56+IF(NOT(F57),0,IF(Blad2!L57=1,1,0)),Blad1!E74)</f>
        <v>0</v>
      </c>
      <c r="B57" s="22">
        <f t="shared" si="9"/>
        <v>31</v>
      </c>
      <c r="C57" s="2">
        <f t="shared" si="4"/>
        <v>2</v>
      </c>
      <c r="D57" s="4">
        <f t="shared" si="5"/>
        <v>0</v>
      </c>
      <c r="E57" s="4">
        <f t="shared" si="6"/>
        <v>0</v>
      </c>
      <c r="F57" s="2" t="b">
        <f t="shared" si="7"/>
        <v>1</v>
      </c>
      <c r="G57" s="2">
        <f>IF(OR(C57=6,C57=7),0,IF(B57&lt;=LARGE(Blad1!$G$10:$G$11,1),IF(NOT(F57),VLOOKUP(C57,$H$3:$I$7,2,FALSE),0),0))</f>
        <v>0</v>
      </c>
      <c r="H57" s="2">
        <f t="shared" si="8"/>
        <v>0</v>
      </c>
      <c r="I57" s="2">
        <f>IF(B57&lt;=LARGE(Blad1!$G$10:$G$11,1),I56+H57,I56)</f>
        <v>1</v>
      </c>
      <c r="L57" s="2">
        <f>IF(VLOOKUP(Blad2!C57,Blad2!$H$3:$I$9,2,FALSE)&gt;0,1,0)</f>
        <v>0</v>
      </c>
      <c r="M57" s="2">
        <f>IF(Blad2!G57&gt;0,M56+L57,M56)</f>
        <v>0</v>
      </c>
    </row>
    <row r="58" spans="1:13" x14ac:dyDescent="0.2">
      <c r="A58" s="2">
        <f>IF(B58&gt;IF(Blad1!$G$9=0,Blad1!$G$10,Blad1!$G$11),A57+IF(NOT(F58),0,IF(Blad2!L58=1,1,0)),Blad1!E75)</f>
        <v>0</v>
      </c>
      <c r="B58" s="22">
        <f t="shared" si="9"/>
        <v>32</v>
      </c>
      <c r="C58" s="2">
        <f t="shared" si="4"/>
        <v>3</v>
      </c>
      <c r="D58" s="4">
        <f t="shared" si="5"/>
        <v>0</v>
      </c>
      <c r="E58" s="4">
        <f t="shared" si="6"/>
        <v>0</v>
      </c>
      <c r="F58" s="2" t="b">
        <f t="shared" si="7"/>
        <v>1</v>
      </c>
      <c r="G58" s="2">
        <f>IF(OR(C58=6,C58=7),0,IF(B58&lt;=LARGE(Blad1!$G$10:$G$11,1),IF(NOT(F58),VLOOKUP(C58,$H$3:$I$7,2,FALSE),0),0))</f>
        <v>0</v>
      </c>
      <c r="H58" s="2">
        <f t="shared" si="8"/>
        <v>0</v>
      </c>
      <c r="I58" s="2">
        <f>IF(B58&lt;=LARGE(Blad1!$G$10:$G$11,1),I57+H58,I57)</f>
        <v>1</v>
      </c>
      <c r="L58" s="2">
        <f>IF(VLOOKUP(Blad2!C58,Blad2!$H$3:$I$9,2,FALSE)&gt;0,1,0)</f>
        <v>0</v>
      </c>
      <c r="M58" s="2">
        <f>IF(Blad2!G58&gt;0,M57+L58,M57)</f>
        <v>0</v>
      </c>
    </row>
    <row r="59" spans="1:13" x14ac:dyDescent="0.2">
      <c r="A59" s="2">
        <f>IF(B59&gt;IF(Blad1!$G$9=0,Blad1!$G$10,Blad1!$G$11),A58+IF(NOT(F59),0,IF(Blad2!L59=1,1,0)),Blad1!E76)</f>
        <v>0</v>
      </c>
      <c r="B59" s="22">
        <f t="shared" si="9"/>
        <v>33</v>
      </c>
      <c r="C59" s="2">
        <f t="shared" si="4"/>
        <v>4</v>
      </c>
      <c r="D59" s="4">
        <f t="shared" si="5"/>
        <v>0</v>
      </c>
      <c r="E59" s="4">
        <f t="shared" si="6"/>
        <v>0</v>
      </c>
      <c r="F59" s="2" t="b">
        <f t="shared" si="7"/>
        <v>1</v>
      </c>
      <c r="G59" s="2">
        <f>IF(OR(C59=6,C59=7),0,IF(B59&lt;=LARGE(Blad1!$G$10:$G$11,1),IF(NOT(F59),VLOOKUP(C59,$H$3:$I$7,2,FALSE),0),0))</f>
        <v>0</v>
      </c>
      <c r="H59" s="2">
        <f t="shared" si="8"/>
        <v>0</v>
      </c>
      <c r="I59" s="2">
        <f>IF(B59&lt;=LARGE(Blad1!$G$10:$G$11,1),I58+H59,I58)</f>
        <v>1</v>
      </c>
      <c r="L59" s="2">
        <f>IF(VLOOKUP(Blad2!C59,Blad2!$H$3:$I$9,2,FALSE)&gt;0,1,0)</f>
        <v>0</v>
      </c>
      <c r="M59" s="2">
        <f>IF(Blad2!G59&gt;0,M58+L59,M58)</f>
        <v>0</v>
      </c>
    </row>
    <row r="60" spans="1:13" x14ac:dyDescent="0.2">
      <c r="A60" s="2">
        <f>IF(B60&gt;IF(Blad1!$G$9=0,Blad1!$G$10,Blad1!$G$11),A59+IF(NOT(F60),0,IF(Blad2!L60=1,1,0)),Blad1!E77)</f>
        <v>0</v>
      </c>
      <c r="B60" s="22">
        <f t="shared" si="9"/>
        <v>34</v>
      </c>
      <c r="C60" s="2">
        <f t="shared" si="4"/>
        <v>5</v>
      </c>
      <c r="D60" s="4">
        <f t="shared" si="5"/>
        <v>0</v>
      </c>
      <c r="E60" s="4">
        <f t="shared" si="6"/>
        <v>0</v>
      </c>
      <c r="F60" s="2" t="b">
        <f t="shared" si="7"/>
        <v>1</v>
      </c>
      <c r="G60" s="2">
        <f>IF(OR(C60=6,C60=7),0,IF(B60&lt;=LARGE(Blad1!$G$10:$G$11,1),IF(NOT(F60),VLOOKUP(C60,$H$3:$I$7,2,FALSE),0),0))</f>
        <v>0</v>
      </c>
      <c r="H60" s="2">
        <f t="shared" si="8"/>
        <v>0</v>
      </c>
      <c r="I60" s="2">
        <f>IF(B60&lt;=LARGE(Blad1!$G$10:$G$11,1),I59+H60,I59)</f>
        <v>1</v>
      </c>
      <c r="L60" s="2">
        <f>IF(VLOOKUP(Blad2!C60,Blad2!$H$3:$I$9,2,FALSE)&gt;0,1,0)</f>
        <v>0</v>
      </c>
      <c r="M60" s="2">
        <f>IF(Blad2!G60&gt;0,M59+L60,M59)</f>
        <v>0</v>
      </c>
    </row>
    <row r="61" spans="1:13" x14ac:dyDescent="0.2">
      <c r="A61" s="2">
        <f>IF(B61&gt;IF(Blad1!$G$9=0,Blad1!$G$10,Blad1!$G$11),A60+IF(NOT(F61),0,IF(Blad2!L61=1,1,0)),Blad1!E78)</f>
        <v>0</v>
      </c>
      <c r="B61" s="22">
        <f t="shared" si="9"/>
        <v>35</v>
      </c>
      <c r="C61" s="2">
        <f t="shared" si="4"/>
        <v>6</v>
      </c>
      <c r="D61" s="4">
        <f t="shared" si="5"/>
        <v>0</v>
      </c>
      <c r="E61" s="4">
        <f t="shared" si="6"/>
        <v>0</v>
      </c>
      <c r="F61" s="2" t="b">
        <f t="shared" si="7"/>
        <v>1</v>
      </c>
      <c r="G61" s="2">
        <f>IF(OR(C61=6,C61=7),0,IF(B61&lt;=LARGE(Blad1!$G$10:$G$11,1),IF(NOT(F61),VLOOKUP(C61,$H$3:$I$7,2,FALSE),0),0))</f>
        <v>0</v>
      </c>
      <c r="H61" s="2">
        <f t="shared" si="8"/>
        <v>0</v>
      </c>
      <c r="I61" s="2">
        <f>IF(B61&lt;=LARGE(Blad1!$G$10:$G$11,1),I60+H61,I60)</f>
        <v>1</v>
      </c>
      <c r="L61" s="2">
        <f>IF(VLOOKUP(Blad2!C61,Blad2!$H$3:$I$9,2,FALSE)&gt;0,1,0)</f>
        <v>0</v>
      </c>
      <c r="M61" s="2">
        <f>IF(Blad2!G61&gt;0,M60+L61,M60)</f>
        <v>0</v>
      </c>
    </row>
    <row r="62" spans="1:13" x14ac:dyDescent="0.2">
      <c r="A62" s="2">
        <f>IF(B62&gt;IF(Blad1!$G$9=0,Blad1!$G$10,Blad1!$G$11),A61+IF(NOT(F62),0,IF(Blad2!L62=1,1,0)),Blad1!E79)</f>
        <v>0</v>
      </c>
      <c r="B62" s="22">
        <f t="shared" si="9"/>
        <v>36</v>
      </c>
      <c r="C62" s="2">
        <f t="shared" si="4"/>
        <v>7</v>
      </c>
      <c r="D62" s="4">
        <f t="shared" si="5"/>
        <v>0</v>
      </c>
      <c r="E62" s="4">
        <f t="shared" si="6"/>
        <v>0</v>
      </c>
      <c r="F62" s="2" t="b">
        <f t="shared" si="7"/>
        <v>1</v>
      </c>
      <c r="G62" s="2">
        <f>IF(OR(C62=6,C62=7),0,IF(B62&lt;=LARGE(Blad1!$G$10:$G$11,1),IF(NOT(F62),VLOOKUP(C62,$H$3:$I$7,2,FALSE),0),0))</f>
        <v>0</v>
      </c>
      <c r="H62" s="2">
        <f t="shared" si="8"/>
        <v>0</v>
      </c>
      <c r="I62" s="2">
        <f>IF(B62&lt;=LARGE(Blad1!$G$10:$G$11,1),I61+H62,I61)</f>
        <v>1</v>
      </c>
      <c r="L62" s="2">
        <f>IF(VLOOKUP(Blad2!C62,Blad2!$H$3:$I$9,2,FALSE)&gt;0,1,0)</f>
        <v>0</v>
      </c>
      <c r="M62" s="2">
        <f>IF(Blad2!G62&gt;0,M61+L62,M61)</f>
        <v>0</v>
      </c>
    </row>
    <row r="63" spans="1:13" x14ac:dyDescent="0.2">
      <c r="A63" s="2">
        <f>IF(B63&gt;IF(Blad1!$G$9=0,Blad1!$G$10,Blad1!$G$11),A62+IF(NOT(F63),0,IF(Blad2!L63=1,1,0)),Blad1!E80)</f>
        <v>0</v>
      </c>
      <c r="B63" s="22">
        <f t="shared" si="9"/>
        <v>37</v>
      </c>
      <c r="C63" s="2">
        <f t="shared" si="4"/>
        <v>1</v>
      </c>
      <c r="D63" s="4">
        <f t="shared" si="5"/>
        <v>0</v>
      </c>
      <c r="E63" s="4">
        <f t="shared" si="6"/>
        <v>0</v>
      </c>
      <c r="F63" s="2" t="b">
        <f t="shared" si="7"/>
        <v>1</v>
      </c>
      <c r="G63" s="2">
        <f>IF(OR(C63=6,C63=7),0,IF(B63&lt;=LARGE(Blad1!$G$10:$G$11,1),IF(NOT(F63),VLOOKUP(C63,$H$3:$I$7,2,FALSE),0),0))</f>
        <v>0</v>
      </c>
      <c r="H63" s="2">
        <f t="shared" si="8"/>
        <v>0</v>
      </c>
      <c r="I63" s="2">
        <f>IF(B63&lt;=LARGE(Blad1!$G$10:$G$11,1),I62+H63,I62)</f>
        <v>1</v>
      </c>
      <c r="L63" s="2">
        <f>IF(VLOOKUP(Blad2!C63,Blad2!$H$3:$I$9,2,FALSE)&gt;0,1,0)</f>
        <v>0</v>
      </c>
      <c r="M63" s="2">
        <f>IF(Blad2!G63&gt;0,M62+L63,M62)</f>
        <v>0</v>
      </c>
    </row>
    <row r="64" spans="1:13" x14ac:dyDescent="0.2">
      <c r="A64" s="2">
        <f>IF(B64&gt;IF(Blad1!$G$9=0,Blad1!$G$10,Blad1!$G$11),A63+IF(NOT(F64),0,IF(Blad2!L64=1,1,0)),Blad1!E81)</f>
        <v>0</v>
      </c>
      <c r="B64" s="22">
        <f t="shared" si="9"/>
        <v>38</v>
      </c>
      <c r="C64" s="2">
        <f t="shared" si="4"/>
        <v>2</v>
      </c>
      <c r="D64" s="4">
        <f t="shared" si="5"/>
        <v>0</v>
      </c>
      <c r="E64" s="4">
        <f t="shared" si="6"/>
        <v>0</v>
      </c>
      <c r="F64" s="2" t="b">
        <f t="shared" si="7"/>
        <v>1</v>
      </c>
      <c r="G64" s="2">
        <f>IF(OR(C64=6,C64=7),0,IF(B64&lt;=LARGE(Blad1!$G$10:$G$11,1),IF(NOT(F64),VLOOKUP(C64,$H$3:$I$7,2,FALSE),0),0))</f>
        <v>0</v>
      </c>
      <c r="H64" s="2">
        <f t="shared" si="8"/>
        <v>0</v>
      </c>
      <c r="I64" s="2">
        <f>IF(B64&lt;=LARGE(Blad1!$G$10:$G$11,1),I63+H64,I63)</f>
        <v>1</v>
      </c>
      <c r="L64" s="2">
        <f>IF(VLOOKUP(Blad2!C64,Blad2!$H$3:$I$9,2,FALSE)&gt;0,1,0)</f>
        <v>0</v>
      </c>
      <c r="M64" s="2">
        <f>IF(Blad2!G64&gt;0,M63+L64,M63)</f>
        <v>0</v>
      </c>
    </row>
    <row r="65" spans="1:13" x14ac:dyDescent="0.2">
      <c r="A65" s="2">
        <f>IF(B65&gt;IF(Blad1!$G$9=0,Blad1!$G$10,Blad1!$G$11),A64+IF(NOT(F65),0,IF(Blad2!L65=1,1,0)),Blad1!E82)</f>
        <v>0</v>
      </c>
      <c r="B65" s="22">
        <f t="shared" si="9"/>
        <v>39</v>
      </c>
      <c r="C65" s="2">
        <f t="shared" si="4"/>
        <v>3</v>
      </c>
      <c r="D65" s="4">
        <f t="shared" si="5"/>
        <v>0</v>
      </c>
      <c r="E65" s="4">
        <f t="shared" si="6"/>
        <v>0</v>
      </c>
      <c r="F65" s="2" t="b">
        <f t="shared" si="7"/>
        <v>1</v>
      </c>
      <c r="G65" s="2">
        <f>IF(OR(C65=6,C65=7),0,IF(B65&lt;=LARGE(Blad1!$G$10:$G$11,1),IF(NOT(F65),VLOOKUP(C65,$H$3:$I$7,2,FALSE),0),0))</f>
        <v>0</v>
      </c>
      <c r="H65" s="2">
        <f t="shared" si="8"/>
        <v>0</v>
      </c>
      <c r="I65" s="2">
        <f>IF(B65&lt;=LARGE(Blad1!$G$10:$G$11,1),I64+H65,I64)</f>
        <v>1</v>
      </c>
      <c r="L65" s="2">
        <f>IF(VLOOKUP(Blad2!C65,Blad2!$H$3:$I$9,2,FALSE)&gt;0,1,0)</f>
        <v>0</v>
      </c>
      <c r="M65" s="2">
        <f>IF(Blad2!G65&gt;0,M64+L65,M64)</f>
        <v>0</v>
      </c>
    </row>
    <row r="66" spans="1:13" x14ac:dyDescent="0.2">
      <c r="A66" s="2">
        <f>IF(B66&gt;IF(Blad1!$G$9=0,Blad1!$G$10,Blad1!$G$11),A65+IF(NOT(F66),0,IF(Blad2!L66=1,1,0)),Blad1!E83)</f>
        <v>0</v>
      </c>
      <c r="B66" s="22">
        <f t="shared" si="9"/>
        <v>40</v>
      </c>
      <c r="C66" s="2">
        <f t="shared" si="4"/>
        <v>4</v>
      </c>
      <c r="D66" s="4">
        <f t="shared" si="5"/>
        <v>0</v>
      </c>
      <c r="E66" s="4">
        <f t="shared" si="6"/>
        <v>0</v>
      </c>
      <c r="F66" s="2" t="b">
        <f t="shared" si="7"/>
        <v>1</v>
      </c>
      <c r="G66" s="2">
        <f>IF(OR(C66=6,C66=7),0,IF(B66&lt;=LARGE(Blad1!$G$10:$G$11,1),IF(NOT(F66),VLOOKUP(C66,$H$3:$I$7,2,FALSE),0),0))</f>
        <v>0</v>
      </c>
      <c r="H66" s="2">
        <f t="shared" si="8"/>
        <v>0</v>
      </c>
      <c r="I66" s="2">
        <f>IF(B66&lt;=LARGE(Blad1!$G$10:$G$11,1),I65+H66,I65)</f>
        <v>1</v>
      </c>
      <c r="L66" s="2">
        <f>IF(VLOOKUP(Blad2!C66,Blad2!$H$3:$I$9,2,FALSE)&gt;0,1,0)</f>
        <v>0</v>
      </c>
      <c r="M66" s="2">
        <f>IF(Blad2!G66&gt;0,M65+L66,M65)</f>
        <v>0</v>
      </c>
    </row>
    <row r="67" spans="1:13" x14ac:dyDescent="0.2">
      <c r="A67" s="2">
        <f>IF(B67&gt;IF(Blad1!$G$9=0,Blad1!$G$10,Blad1!$G$11),A66+IF(NOT(F67),0,IF(Blad2!L67=1,1,0)),Blad1!E84)</f>
        <v>0</v>
      </c>
      <c r="B67" s="22">
        <f t="shared" si="9"/>
        <v>41</v>
      </c>
      <c r="C67" s="2">
        <f t="shared" si="4"/>
        <v>5</v>
      </c>
      <c r="D67" s="4">
        <f t="shared" si="5"/>
        <v>0</v>
      </c>
      <c r="E67" s="4">
        <f t="shared" si="6"/>
        <v>0</v>
      </c>
      <c r="F67" s="2" t="b">
        <f t="shared" si="7"/>
        <v>1</v>
      </c>
      <c r="G67" s="2">
        <f>IF(OR(C67=6,C67=7),0,IF(B67&lt;=LARGE(Blad1!$G$10:$G$11,1),IF(NOT(F67),VLOOKUP(C67,$H$3:$I$7,2,FALSE),0),0))</f>
        <v>0</v>
      </c>
      <c r="H67" s="2">
        <f t="shared" si="8"/>
        <v>0</v>
      </c>
      <c r="I67" s="2">
        <f>IF(B67&lt;=LARGE(Blad1!$G$10:$G$11,1),I66+H67,I66)</f>
        <v>1</v>
      </c>
      <c r="L67" s="2">
        <f>IF(VLOOKUP(Blad2!C67,Blad2!$H$3:$I$9,2,FALSE)&gt;0,1,0)</f>
        <v>0</v>
      </c>
      <c r="M67" s="2">
        <f>IF(Blad2!G67&gt;0,M66+L67,M66)</f>
        <v>0</v>
      </c>
    </row>
    <row r="68" spans="1:13" x14ac:dyDescent="0.2">
      <c r="A68" s="2">
        <f>IF(B68&gt;IF(Blad1!$G$9=0,Blad1!$G$10,Blad1!$G$11),A67+IF(NOT(F68),0,IF(Blad2!L68=1,1,0)),Blad1!E85)</f>
        <v>0</v>
      </c>
      <c r="B68" s="22">
        <f t="shared" si="9"/>
        <v>42</v>
      </c>
      <c r="C68" s="2">
        <f t="shared" si="4"/>
        <v>6</v>
      </c>
      <c r="D68" s="4">
        <f t="shared" si="5"/>
        <v>0</v>
      </c>
      <c r="E68" s="4">
        <f t="shared" si="6"/>
        <v>0</v>
      </c>
      <c r="F68" s="2" t="b">
        <f t="shared" si="7"/>
        <v>1</v>
      </c>
      <c r="G68" s="2">
        <f>IF(OR(C68=6,C68=7),0,IF(B68&lt;=LARGE(Blad1!$G$10:$G$11,1),IF(NOT(F68),VLOOKUP(C68,$H$3:$I$7,2,FALSE),0),0))</f>
        <v>0</v>
      </c>
      <c r="H68" s="2">
        <f t="shared" si="8"/>
        <v>0</v>
      </c>
      <c r="I68" s="2">
        <f>IF(B68&lt;=LARGE(Blad1!$G$10:$G$11,1),I67+H68,I67)</f>
        <v>1</v>
      </c>
      <c r="L68" s="2">
        <f>IF(VLOOKUP(Blad2!C68,Blad2!$H$3:$I$9,2,FALSE)&gt;0,1,0)</f>
        <v>0</v>
      </c>
      <c r="M68" s="2">
        <f>IF(Blad2!G68&gt;0,M67+L68,M67)</f>
        <v>0</v>
      </c>
    </row>
    <row r="69" spans="1:13" x14ac:dyDescent="0.2">
      <c r="A69" s="2">
        <f>IF(B69&gt;IF(Blad1!$G$9=0,Blad1!$G$10,Blad1!$G$11),A68+IF(NOT(F69),0,IF(Blad2!L69=1,1,0)),Blad1!E86)</f>
        <v>0</v>
      </c>
      <c r="B69" s="22">
        <f t="shared" si="9"/>
        <v>43</v>
      </c>
      <c r="C69" s="2">
        <f t="shared" si="4"/>
        <v>7</v>
      </c>
      <c r="D69" s="4">
        <f t="shared" si="5"/>
        <v>0</v>
      </c>
      <c r="E69" s="4">
        <f t="shared" si="6"/>
        <v>0</v>
      </c>
      <c r="F69" s="2" t="b">
        <f t="shared" si="7"/>
        <v>1</v>
      </c>
      <c r="G69" s="2">
        <f>IF(OR(C69=6,C69=7),0,IF(B69&lt;=LARGE(Blad1!$G$10:$G$11,1),IF(NOT(F69),VLOOKUP(C69,$H$3:$I$7,2,FALSE),0),0))</f>
        <v>0</v>
      </c>
      <c r="H69" s="2">
        <f t="shared" si="8"/>
        <v>0</v>
      </c>
      <c r="I69" s="2">
        <f>IF(B69&lt;=LARGE(Blad1!$G$10:$G$11,1),I68+H69,I68)</f>
        <v>1</v>
      </c>
      <c r="L69" s="2">
        <f>IF(VLOOKUP(Blad2!C69,Blad2!$H$3:$I$9,2,FALSE)&gt;0,1,0)</f>
        <v>0</v>
      </c>
      <c r="M69" s="2">
        <f>IF(Blad2!G69&gt;0,M68+L69,M68)</f>
        <v>0</v>
      </c>
    </row>
    <row r="70" spans="1:13" x14ac:dyDescent="0.2">
      <c r="A70" s="2">
        <f>IF(B70&gt;IF(Blad1!$G$9=0,Blad1!$G$10,Blad1!$G$11),A69+IF(NOT(F70),0,IF(Blad2!L70=1,1,0)),Blad1!E87)</f>
        <v>0</v>
      </c>
      <c r="B70" s="22">
        <f t="shared" si="9"/>
        <v>44</v>
      </c>
      <c r="C70" s="2">
        <f t="shared" si="4"/>
        <v>1</v>
      </c>
      <c r="D70" s="4">
        <f t="shared" si="5"/>
        <v>0</v>
      </c>
      <c r="E70" s="4">
        <f t="shared" si="6"/>
        <v>0</v>
      </c>
      <c r="F70" s="2" t="b">
        <f t="shared" si="7"/>
        <v>1</v>
      </c>
      <c r="G70" s="2">
        <f>IF(OR(C70=6,C70=7),0,IF(B70&lt;=LARGE(Blad1!$G$10:$G$11,1),IF(NOT(F70),VLOOKUP(C70,$H$3:$I$7,2,FALSE),0),0))</f>
        <v>0</v>
      </c>
      <c r="H70" s="2">
        <f t="shared" si="8"/>
        <v>0</v>
      </c>
      <c r="I70" s="2">
        <f>IF(B70&lt;=LARGE(Blad1!$G$10:$G$11,1),I69+H70,I69)</f>
        <v>1</v>
      </c>
      <c r="L70" s="2">
        <f>IF(VLOOKUP(Blad2!C70,Blad2!$H$3:$I$9,2,FALSE)&gt;0,1,0)</f>
        <v>0</v>
      </c>
      <c r="M70" s="2">
        <f>IF(Blad2!G70&gt;0,M69+L70,M69)</f>
        <v>0</v>
      </c>
    </row>
    <row r="71" spans="1:13" x14ac:dyDescent="0.2">
      <c r="A71" s="2">
        <f>IF(B71&gt;IF(Blad1!$G$9=0,Blad1!$G$10,Blad1!$G$11),A70+IF(NOT(F71),0,IF(Blad2!L71=1,1,0)),Blad1!E88)</f>
        <v>0</v>
      </c>
      <c r="B71" s="22">
        <f t="shared" si="9"/>
        <v>45</v>
      </c>
      <c r="C71" s="2">
        <f t="shared" si="4"/>
        <v>2</v>
      </c>
      <c r="D71" s="4">
        <f t="shared" si="5"/>
        <v>0</v>
      </c>
      <c r="E71" s="4">
        <f t="shared" si="6"/>
        <v>0</v>
      </c>
      <c r="F71" s="2" t="b">
        <f t="shared" si="7"/>
        <v>1</v>
      </c>
      <c r="G71" s="2">
        <f>IF(OR(C71=6,C71=7),0,IF(B71&lt;=LARGE(Blad1!$G$10:$G$11,1),IF(NOT(F71),VLOOKUP(C71,$H$3:$I$7,2,FALSE),0),0))</f>
        <v>0</v>
      </c>
      <c r="H71" s="2">
        <f t="shared" si="8"/>
        <v>0</v>
      </c>
      <c r="I71" s="2">
        <f>IF(B71&lt;=LARGE(Blad1!$G$10:$G$11,1),I70+H71,I70)</f>
        <v>1</v>
      </c>
      <c r="L71" s="2">
        <f>IF(VLOOKUP(Blad2!C71,Blad2!$H$3:$I$9,2,FALSE)&gt;0,1,0)</f>
        <v>0</v>
      </c>
      <c r="M71" s="2">
        <f>IF(Blad2!G71&gt;0,M70+L71,M70)</f>
        <v>0</v>
      </c>
    </row>
    <row r="72" spans="1:13" x14ac:dyDescent="0.2">
      <c r="A72" s="2">
        <f>IF(B72&gt;IF(Blad1!$G$9=0,Blad1!$G$10,Blad1!$G$11),A71+IF(NOT(F72),0,IF(Blad2!L72=1,1,0)),Blad1!E89)</f>
        <v>0</v>
      </c>
      <c r="B72" s="22">
        <f t="shared" si="9"/>
        <v>46</v>
      </c>
      <c r="C72" s="2">
        <f t="shared" si="4"/>
        <v>3</v>
      </c>
      <c r="D72" s="4">
        <f t="shared" si="5"/>
        <v>0</v>
      </c>
      <c r="E72" s="4">
        <f t="shared" si="6"/>
        <v>0</v>
      </c>
      <c r="F72" s="2" t="b">
        <f t="shared" si="7"/>
        <v>1</v>
      </c>
      <c r="G72" s="2">
        <f>IF(OR(C72=6,C72=7),0,IF(B72&lt;=LARGE(Blad1!$G$10:$G$11,1),IF(NOT(F72),VLOOKUP(C72,$H$3:$I$7,2,FALSE),0),0))</f>
        <v>0</v>
      </c>
      <c r="H72" s="2">
        <f t="shared" si="8"/>
        <v>0</v>
      </c>
      <c r="I72" s="2">
        <f>IF(B72&lt;=LARGE(Blad1!$G$10:$G$11,1),I71+H72,I71)</f>
        <v>1</v>
      </c>
      <c r="L72" s="2">
        <f>IF(VLOOKUP(Blad2!C72,Blad2!$H$3:$I$9,2,FALSE)&gt;0,1,0)</f>
        <v>0</v>
      </c>
      <c r="M72" s="2">
        <f>IF(Blad2!G72&gt;0,M71+L72,M71)</f>
        <v>0</v>
      </c>
    </row>
    <row r="73" spans="1:13" x14ac:dyDescent="0.2">
      <c r="A73" s="2">
        <f>IF(B73&gt;IF(Blad1!$G$9=0,Blad1!$G$10,Blad1!$G$11),A72+IF(NOT(F73),0,IF(Blad2!L73=1,1,0)),Blad1!E90)</f>
        <v>0</v>
      </c>
      <c r="B73" s="22">
        <f t="shared" si="9"/>
        <v>47</v>
      </c>
      <c r="C73" s="2">
        <f t="shared" si="4"/>
        <v>4</v>
      </c>
      <c r="D73" s="4">
        <f t="shared" si="5"/>
        <v>0</v>
      </c>
      <c r="E73" s="4">
        <f t="shared" si="6"/>
        <v>0</v>
      </c>
      <c r="F73" s="2" t="b">
        <f t="shared" si="7"/>
        <v>1</v>
      </c>
      <c r="G73" s="2">
        <f>IF(OR(C73=6,C73=7),0,IF(B73&lt;=LARGE(Blad1!$G$10:$G$11,1),IF(NOT(F73),VLOOKUP(C73,$H$3:$I$7,2,FALSE),0),0))</f>
        <v>0</v>
      </c>
      <c r="H73" s="2">
        <f t="shared" si="8"/>
        <v>0</v>
      </c>
      <c r="I73" s="2">
        <f>IF(B73&lt;=LARGE(Blad1!$G$10:$G$11,1),I72+H73,I72)</f>
        <v>1</v>
      </c>
      <c r="L73" s="2">
        <f>IF(VLOOKUP(Blad2!C73,Blad2!$H$3:$I$9,2,FALSE)&gt;0,1,0)</f>
        <v>0</v>
      </c>
      <c r="M73" s="2">
        <f>IF(Blad2!G73&gt;0,M72+L73,M72)</f>
        <v>0</v>
      </c>
    </row>
    <row r="74" spans="1:13" x14ac:dyDescent="0.2">
      <c r="A74" s="2">
        <f>IF(B74&gt;IF(Blad1!$G$9=0,Blad1!$G$10,Blad1!$G$11),A73+IF(NOT(F74),0,IF(Blad2!L74=1,1,0)),Blad1!E91)</f>
        <v>0</v>
      </c>
      <c r="B74" s="22">
        <f t="shared" si="9"/>
        <v>48</v>
      </c>
      <c r="C74" s="2">
        <f t="shared" si="4"/>
        <v>5</v>
      </c>
      <c r="D74" s="4">
        <f t="shared" si="5"/>
        <v>0</v>
      </c>
      <c r="E74" s="4">
        <f t="shared" si="6"/>
        <v>0</v>
      </c>
      <c r="F74" s="2" t="b">
        <f t="shared" si="7"/>
        <v>1</v>
      </c>
      <c r="G74" s="2">
        <f>IF(OR(C74=6,C74=7),0,IF(B74&lt;=LARGE(Blad1!$G$10:$G$11,1),IF(NOT(F74),VLOOKUP(C74,$H$3:$I$7,2,FALSE),0),0))</f>
        <v>0</v>
      </c>
      <c r="H74" s="2">
        <f t="shared" si="8"/>
        <v>0</v>
      </c>
      <c r="I74" s="2">
        <f>IF(B74&lt;=LARGE(Blad1!$G$10:$G$11,1),I73+H74,I73)</f>
        <v>1</v>
      </c>
      <c r="L74" s="2">
        <f>IF(VLOOKUP(Blad2!C74,Blad2!$H$3:$I$9,2,FALSE)&gt;0,1,0)</f>
        <v>0</v>
      </c>
      <c r="M74" s="2">
        <f>IF(Blad2!G74&gt;0,M73+L74,M73)</f>
        <v>0</v>
      </c>
    </row>
    <row r="75" spans="1:13" x14ac:dyDescent="0.2">
      <c r="A75" s="2">
        <f>IF(B75&gt;IF(Blad1!$G$9=0,Blad1!$G$10,Blad1!$G$11),A74+IF(NOT(F75),0,IF(Blad2!L75=1,1,0)),Blad1!E92)</f>
        <v>0</v>
      </c>
      <c r="B75" s="22">
        <f t="shared" si="9"/>
        <v>49</v>
      </c>
      <c r="C75" s="2">
        <f t="shared" si="4"/>
        <v>6</v>
      </c>
      <c r="D75" s="4">
        <f t="shared" si="5"/>
        <v>0</v>
      </c>
      <c r="E75" s="4">
        <f t="shared" si="6"/>
        <v>0</v>
      </c>
      <c r="F75" s="2" t="b">
        <f t="shared" si="7"/>
        <v>1</v>
      </c>
      <c r="G75" s="2">
        <f>IF(OR(C75=6,C75=7),0,IF(B75&lt;=LARGE(Blad1!$G$10:$G$11,1),IF(NOT(F75),VLOOKUP(C75,$H$3:$I$7,2,FALSE),0),0))</f>
        <v>0</v>
      </c>
      <c r="H75" s="2">
        <f t="shared" si="8"/>
        <v>0</v>
      </c>
      <c r="I75" s="2">
        <f>IF(B75&lt;=LARGE(Blad1!$G$10:$G$11,1),I74+H75,I74)</f>
        <v>1</v>
      </c>
      <c r="L75" s="2">
        <f>IF(VLOOKUP(Blad2!C75,Blad2!$H$3:$I$9,2,FALSE)&gt;0,1,0)</f>
        <v>0</v>
      </c>
      <c r="M75" s="2">
        <f>IF(Blad2!G75&gt;0,M74+L75,M74)</f>
        <v>0</v>
      </c>
    </row>
    <row r="76" spans="1:13" x14ac:dyDescent="0.2">
      <c r="A76" s="2">
        <f>IF(B76&gt;IF(Blad1!$G$9=0,Blad1!$G$10,Blad1!$G$11),A75+IF(NOT(F76),0,IF(Blad2!L76=1,1,0)),Blad1!E93)</f>
        <v>0</v>
      </c>
      <c r="B76" s="22">
        <f t="shared" si="9"/>
        <v>50</v>
      </c>
      <c r="C76" s="2">
        <f t="shared" si="4"/>
        <v>7</v>
      </c>
      <c r="D76" s="4">
        <f t="shared" si="5"/>
        <v>0</v>
      </c>
      <c r="E76" s="4">
        <f t="shared" si="6"/>
        <v>0</v>
      </c>
      <c r="F76" s="2" t="b">
        <f t="shared" si="7"/>
        <v>1</v>
      </c>
      <c r="G76" s="2">
        <f>IF(OR(C76=6,C76=7),0,IF(B76&lt;=LARGE(Blad1!$G$10:$G$11,1),IF(NOT(F76),VLOOKUP(C76,$H$3:$I$7,2,FALSE),0),0))</f>
        <v>0</v>
      </c>
      <c r="H76" s="2">
        <f t="shared" si="8"/>
        <v>0</v>
      </c>
      <c r="I76" s="2">
        <f>IF(B76&lt;=LARGE(Blad1!$G$10:$G$11,1),I75+H76,I75)</f>
        <v>1</v>
      </c>
      <c r="L76" s="2">
        <f>IF(VLOOKUP(Blad2!C76,Blad2!$H$3:$I$9,2,FALSE)&gt;0,1,0)</f>
        <v>0</v>
      </c>
      <c r="M76" s="2">
        <f>IF(Blad2!G76&gt;0,M75+L76,M75)</f>
        <v>0</v>
      </c>
    </row>
    <row r="77" spans="1:13" x14ac:dyDescent="0.2">
      <c r="A77" s="2">
        <f>IF(B77&gt;IF(Blad1!$G$9=0,Blad1!$G$10,Blad1!$G$11),A76+IF(NOT(F77),0,IF(Blad2!L77=1,1,0)),Blad1!E94)</f>
        <v>0</v>
      </c>
      <c r="B77" s="22">
        <f t="shared" si="9"/>
        <v>51</v>
      </c>
      <c r="C77" s="2">
        <f t="shared" si="4"/>
        <v>1</v>
      </c>
      <c r="D77" s="4">
        <f t="shared" si="5"/>
        <v>0</v>
      </c>
      <c r="E77" s="4">
        <f t="shared" si="6"/>
        <v>0</v>
      </c>
      <c r="F77" s="2" t="b">
        <f t="shared" si="7"/>
        <v>1</v>
      </c>
      <c r="G77" s="2">
        <f>IF(OR(C77=6,C77=7),0,IF(B77&lt;=LARGE(Blad1!$G$10:$G$11,1),IF(NOT(F77),VLOOKUP(C77,$H$3:$I$7,2,FALSE),0),0))</f>
        <v>0</v>
      </c>
      <c r="H77" s="2">
        <f t="shared" si="8"/>
        <v>0</v>
      </c>
      <c r="I77" s="2">
        <f>IF(B77&lt;=LARGE(Blad1!$G$10:$G$11,1),I76+H77,I76)</f>
        <v>1</v>
      </c>
      <c r="L77" s="2">
        <f>IF(VLOOKUP(Blad2!C77,Blad2!$H$3:$I$9,2,FALSE)&gt;0,1,0)</f>
        <v>0</v>
      </c>
      <c r="M77" s="2">
        <f>IF(Blad2!G77&gt;0,M76+L77,M76)</f>
        <v>0</v>
      </c>
    </row>
    <row r="78" spans="1:13" x14ac:dyDescent="0.2">
      <c r="A78" s="2">
        <f>IF(B78&gt;IF(Blad1!$G$9=0,Blad1!$G$10,Blad1!$G$11),A77+IF(NOT(F78),0,IF(Blad2!L78=1,1,0)),Blad1!E95)</f>
        <v>0</v>
      </c>
      <c r="B78" s="22">
        <f t="shared" si="9"/>
        <v>52</v>
      </c>
      <c r="C78" s="2">
        <f t="shared" si="4"/>
        <v>2</v>
      </c>
      <c r="D78" s="4">
        <f t="shared" si="5"/>
        <v>0</v>
      </c>
      <c r="E78" s="4">
        <f t="shared" si="6"/>
        <v>0</v>
      </c>
      <c r="F78" s="2" t="b">
        <f t="shared" si="7"/>
        <v>1</v>
      </c>
      <c r="G78" s="2">
        <f>IF(OR(C78=6,C78=7),0,IF(B78&lt;=LARGE(Blad1!$G$10:$G$11,1),IF(NOT(F78),VLOOKUP(C78,$H$3:$I$7,2,FALSE),0),0))</f>
        <v>0</v>
      </c>
      <c r="H78" s="2">
        <f t="shared" si="8"/>
        <v>0</v>
      </c>
      <c r="I78" s="2">
        <f>IF(B78&lt;=LARGE(Blad1!$G$10:$G$11,1),I77+H78,I77)</f>
        <v>1</v>
      </c>
      <c r="L78" s="2">
        <f>IF(VLOOKUP(Blad2!C78,Blad2!$H$3:$I$9,2,FALSE)&gt;0,1,0)</f>
        <v>0</v>
      </c>
      <c r="M78" s="2">
        <f>IF(Blad2!G78&gt;0,M77+L78,M77)</f>
        <v>0</v>
      </c>
    </row>
    <row r="79" spans="1:13" x14ac:dyDescent="0.2">
      <c r="A79" s="2">
        <f>IF(B79&gt;IF(Blad1!$G$9=0,Blad1!$G$10,Blad1!$G$11),A78+IF(NOT(F79),0,IF(Blad2!L79=1,1,0)),Blad1!E96)</f>
        <v>0</v>
      </c>
      <c r="B79" s="22">
        <f t="shared" si="9"/>
        <v>53</v>
      </c>
      <c r="C79" s="2">
        <f t="shared" si="4"/>
        <v>3</v>
      </c>
      <c r="D79" s="4">
        <f t="shared" si="5"/>
        <v>0</v>
      </c>
      <c r="E79" s="4">
        <f t="shared" si="6"/>
        <v>0</v>
      </c>
      <c r="F79" s="2" t="b">
        <f t="shared" si="7"/>
        <v>1</v>
      </c>
      <c r="G79" s="2">
        <f>IF(OR(C79=6,C79=7),0,IF(B79&lt;=LARGE(Blad1!$G$10:$G$11,1),IF(NOT(F79),VLOOKUP(C79,$H$3:$I$7,2,FALSE),0),0))</f>
        <v>0</v>
      </c>
      <c r="H79" s="2">
        <f t="shared" si="8"/>
        <v>0</v>
      </c>
      <c r="I79" s="2">
        <f>IF(B79&lt;=LARGE(Blad1!$G$10:$G$11,1),I78+H79,I78)</f>
        <v>1</v>
      </c>
      <c r="L79" s="2">
        <f>IF(VLOOKUP(Blad2!C79,Blad2!$H$3:$I$9,2,FALSE)&gt;0,1,0)</f>
        <v>0</v>
      </c>
      <c r="M79" s="2">
        <f>IF(Blad2!G79&gt;0,M78+L79,M78)</f>
        <v>0</v>
      </c>
    </row>
    <row r="80" spans="1:13" x14ac:dyDescent="0.2">
      <c r="A80" s="2">
        <f>IF(B80&gt;IF(Blad1!$G$9=0,Blad1!$G$10,Blad1!$G$11),A79+IF(NOT(F80),0,IF(Blad2!L80=1,1,0)),Blad1!E97)</f>
        <v>0</v>
      </c>
      <c r="B80" s="22">
        <f t="shared" si="9"/>
        <v>54</v>
      </c>
      <c r="C80" s="2">
        <f t="shared" si="4"/>
        <v>4</v>
      </c>
      <c r="D80" s="4">
        <f t="shared" si="5"/>
        <v>0</v>
      </c>
      <c r="E80" s="4">
        <f t="shared" si="6"/>
        <v>0</v>
      </c>
      <c r="F80" s="2" t="b">
        <f t="shared" si="7"/>
        <v>1</v>
      </c>
      <c r="G80" s="2">
        <f>IF(OR(C80=6,C80=7),0,IF(B80&lt;=LARGE(Blad1!$G$10:$G$11,1),IF(NOT(F80),VLOOKUP(C80,$H$3:$I$7,2,FALSE),0),0))</f>
        <v>0</v>
      </c>
      <c r="H80" s="2">
        <f t="shared" si="8"/>
        <v>0</v>
      </c>
      <c r="I80" s="2">
        <f>IF(B80&lt;=LARGE(Blad1!$G$10:$G$11,1),I79+H80,I79)</f>
        <v>1</v>
      </c>
      <c r="L80" s="2">
        <f>IF(VLOOKUP(Blad2!C80,Blad2!$H$3:$I$9,2,FALSE)&gt;0,1,0)</f>
        <v>0</v>
      </c>
      <c r="M80" s="2">
        <f>IF(Blad2!G80&gt;0,M79+L80,M79)</f>
        <v>0</v>
      </c>
    </row>
    <row r="81" spans="1:13" x14ac:dyDescent="0.2">
      <c r="A81" s="2">
        <f>IF(B81&gt;IF(Blad1!$G$9=0,Blad1!$G$10,Blad1!$G$11),A80+IF(NOT(F81),0,IF(Blad2!L81=1,1,0)),Blad1!E98)</f>
        <v>0</v>
      </c>
      <c r="B81" s="22">
        <f t="shared" si="9"/>
        <v>55</v>
      </c>
      <c r="C81" s="2">
        <f t="shared" si="4"/>
        <v>5</v>
      </c>
      <c r="D81" s="4">
        <f t="shared" si="5"/>
        <v>0</v>
      </c>
      <c r="E81" s="4">
        <f t="shared" si="6"/>
        <v>0</v>
      </c>
      <c r="F81" s="2" t="b">
        <f t="shared" si="7"/>
        <v>1</v>
      </c>
      <c r="G81" s="2">
        <f>IF(OR(C81=6,C81=7),0,IF(B81&lt;=LARGE(Blad1!$G$10:$G$11,1),IF(NOT(F81),VLOOKUP(C81,$H$3:$I$7,2,FALSE),0),0))</f>
        <v>0</v>
      </c>
      <c r="H81" s="2">
        <f t="shared" si="8"/>
        <v>0</v>
      </c>
      <c r="I81" s="2">
        <f>IF(B81&lt;=LARGE(Blad1!$G$10:$G$11,1),I80+H81,I80)</f>
        <v>1</v>
      </c>
      <c r="L81" s="2">
        <f>IF(VLOOKUP(Blad2!C81,Blad2!$H$3:$I$9,2,FALSE)&gt;0,1,0)</f>
        <v>0</v>
      </c>
      <c r="M81" s="2">
        <f>IF(Blad2!G81&gt;0,M80+L81,M80)</f>
        <v>0</v>
      </c>
    </row>
    <row r="82" spans="1:13" x14ac:dyDescent="0.2">
      <c r="A82" s="2">
        <f>IF(B82&gt;IF(Blad1!$G$9=0,Blad1!$G$10,Blad1!$G$11),A81+IF(NOT(F82),0,IF(Blad2!L82=1,1,0)),Blad1!E99)</f>
        <v>0</v>
      </c>
      <c r="B82" s="22">
        <f t="shared" si="9"/>
        <v>56</v>
      </c>
      <c r="C82" s="2">
        <f t="shared" si="4"/>
        <v>6</v>
      </c>
      <c r="D82" s="4">
        <f t="shared" si="5"/>
        <v>0</v>
      </c>
      <c r="E82" s="4">
        <f t="shared" si="6"/>
        <v>0</v>
      </c>
      <c r="F82" s="2" t="b">
        <f t="shared" si="7"/>
        <v>1</v>
      </c>
      <c r="G82" s="2">
        <f>IF(OR(C82=6,C82=7),0,IF(B82&lt;=LARGE(Blad1!$G$10:$G$11,1),IF(NOT(F82),VLOOKUP(C82,$H$3:$I$7,2,FALSE),0),0))</f>
        <v>0</v>
      </c>
      <c r="H82" s="2">
        <f t="shared" si="8"/>
        <v>0</v>
      </c>
      <c r="I82" s="2">
        <f>IF(B82&lt;=LARGE(Blad1!$G$10:$G$11,1),I81+H82,I81)</f>
        <v>1</v>
      </c>
      <c r="L82" s="2">
        <f>IF(VLOOKUP(Blad2!C82,Blad2!$H$3:$I$9,2,FALSE)&gt;0,1,0)</f>
        <v>0</v>
      </c>
      <c r="M82" s="2">
        <f>IF(Blad2!G82&gt;0,M81+L82,M81)</f>
        <v>0</v>
      </c>
    </row>
    <row r="83" spans="1:13" x14ac:dyDescent="0.2">
      <c r="A83" s="2">
        <f>IF(B83&gt;IF(Blad1!$G$9=0,Blad1!$G$10,Blad1!$G$11),A82+IF(NOT(F83),0,IF(Blad2!L83=1,1,0)),Blad1!E100)</f>
        <v>0</v>
      </c>
      <c r="B83" s="22">
        <f t="shared" si="9"/>
        <v>57</v>
      </c>
      <c r="C83" s="2">
        <f t="shared" si="4"/>
        <v>7</v>
      </c>
      <c r="D83" s="4">
        <f t="shared" si="5"/>
        <v>0</v>
      </c>
      <c r="E83" s="4">
        <f t="shared" si="6"/>
        <v>0</v>
      </c>
      <c r="F83" s="2" t="b">
        <f t="shared" si="7"/>
        <v>1</v>
      </c>
      <c r="G83" s="2">
        <f>IF(OR(C83=6,C83=7),0,IF(B83&lt;=LARGE(Blad1!$G$10:$G$11,1),IF(NOT(F83),VLOOKUP(C83,$H$3:$I$7,2,FALSE),0),0))</f>
        <v>0</v>
      </c>
      <c r="H83" s="2">
        <f t="shared" si="8"/>
        <v>0</v>
      </c>
      <c r="I83" s="2">
        <f>IF(B83&lt;=LARGE(Blad1!$G$10:$G$11,1),I82+H83,I82)</f>
        <v>1</v>
      </c>
      <c r="L83" s="2">
        <f>IF(VLOOKUP(Blad2!C83,Blad2!$H$3:$I$9,2,FALSE)&gt;0,1,0)</f>
        <v>0</v>
      </c>
      <c r="M83" s="2">
        <f>IF(Blad2!G83&gt;0,M82+L83,M82)</f>
        <v>0</v>
      </c>
    </row>
    <row r="84" spans="1:13" x14ac:dyDescent="0.2">
      <c r="A84" s="2">
        <f>IF(B84&gt;IF(Blad1!$G$9=0,Blad1!$G$10,Blad1!$G$11),A83+IF(NOT(F84),0,IF(Blad2!L84=1,1,0)),Blad1!E101)</f>
        <v>0</v>
      </c>
      <c r="B84" s="22">
        <f t="shared" si="9"/>
        <v>58</v>
      </c>
      <c r="C84" s="2">
        <f t="shared" si="4"/>
        <v>1</v>
      </c>
      <c r="D84" s="4">
        <f t="shared" si="5"/>
        <v>0</v>
      </c>
      <c r="E84" s="4">
        <f t="shared" si="6"/>
        <v>0</v>
      </c>
      <c r="F84" s="2" t="b">
        <f t="shared" si="7"/>
        <v>1</v>
      </c>
      <c r="G84" s="2">
        <f>IF(OR(C84=6,C84=7),0,IF(B84&lt;=LARGE(Blad1!$G$10:$G$11,1),IF(NOT(F84),VLOOKUP(C84,$H$3:$I$7,2,FALSE),0),0))</f>
        <v>0</v>
      </c>
      <c r="H84" s="2">
        <f t="shared" si="8"/>
        <v>0</v>
      </c>
      <c r="I84" s="2">
        <f>IF(B84&lt;=LARGE(Blad1!$G$10:$G$11,1),I83+H84,I83)</f>
        <v>1</v>
      </c>
      <c r="L84" s="2">
        <f>IF(VLOOKUP(Blad2!C84,Blad2!$H$3:$I$9,2,FALSE)&gt;0,1,0)</f>
        <v>0</v>
      </c>
      <c r="M84" s="2">
        <f>IF(Blad2!G84&gt;0,M83+L84,M83)</f>
        <v>0</v>
      </c>
    </row>
    <row r="85" spans="1:13" x14ac:dyDescent="0.2">
      <c r="A85" s="2">
        <f>IF(B85&gt;IF(Blad1!$G$9=0,Blad1!$G$10,Blad1!$G$11),A84+IF(NOT(F85),0,IF(Blad2!L85=1,1,0)),Blad1!E102)</f>
        <v>0</v>
      </c>
      <c r="B85" s="22">
        <f t="shared" si="9"/>
        <v>59</v>
      </c>
      <c r="C85" s="2">
        <f t="shared" si="4"/>
        <v>2</v>
      </c>
      <c r="D85" s="4">
        <f t="shared" si="5"/>
        <v>0</v>
      </c>
      <c r="E85" s="4">
        <f t="shared" si="6"/>
        <v>0</v>
      </c>
      <c r="F85" s="2" t="b">
        <f t="shared" si="7"/>
        <v>1</v>
      </c>
      <c r="G85" s="2">
        <f>IF(OR(C85=6,C85=7),0,IF(B85&lt;=LARGE(Blad1!$G$10:$G$11,1),IF(NOT(F85),VLOOKUP(C85,$H$3:$I$7,2,FALSE),0),0))</f>
        <v>0</v>
      </c>
      <c r="H85" s="2">
        <f t="shared" si="8"/>
        <v>0</v>
      </c>
      <c r="I85" s="2">
        <f>IF(B85&lt;=LARGE(Blad1!$G$10:$G$11,1),I84+H85,I84)</f>
        <v>1</v>
      </c>
      <c r="L85" s="2">
        <f>IF(VLOOKUP(Blad2!C85,Blad2!$H$3:$I$9,2,FALSE)&gt;0,1,0)</f>
        <v>0</v>
      </c>
      <c r="M85" s="2">
        <f>IF(Blad2!G85&gt;0,M84+L85,M84)</f>
        <v>0</v>
      </c>
    </row>
    <row r="86" spans="1:13" x14ac:dyDescent="0.2">
      <c r="A86" s="2">
        <f>IF(B86&gt;IF(Blad1!$G$9=0,Blad1!$G$10,Blad1!$G$11),A85+IF(NOT(F86),0,IF(Blad2!L86=1,1,0)),Blad1!E103)</f>
        <v>0</v>
      </c>
      <c r="B86" s="22">
        <f t="shared" si="9"/>
        <v>60</v>
      </c>
      <c r="C86" s="2">
        <f t="shared" si="4"/>
        <v>3</v>
      </c>
      <c r="D86" s="4">
        <f t="shared" si="5"/>
        <v>0</v>
      </c>
      <c r="E86" s="4">
        <f t="shared" si="6"/>
        <v>0</v>
      </c>
      <c r="F86" s="2" t="b">
        <f t="shared" si="7"/>
        <v>1</v>
      </c>
      <c r="G86" s="2">
        <f>IF(OR(C86=6,C86=7),0,IF(B86&lt;=LARGE(Blad1!$G$10:$G$11,1),IF(NOT(F86),VLOOKUP(C86,$H$3:$I$7,2,FALSE),0),0))</f>
        <v>0</v>
      </c>
      <c r="H86" s="2">
        <f t="shared" si="8"/>
        <v>0</v>
      </c>
      <c r="I86" s="2">
        <f>IF(B86&lt;=LARGE(Blad1!$G$10:$G$11,1),I85+H86,I85)</f>
        <v>1</v>
      </c>
      <c r="L86" s="2">
        <f>IF(VLOOKUP(Blad2!C86,Blad2!$H$3:$I$9,2,FALSE)&gt;0,1,0)</f>
        <v>0</v>
      </c>
      <c r="M86" s="2">
        <f>IF(Blad2!G86&gt;0,M85+L86,M85)</f>
        <v>0</v>
      </c>
    </row>
    <row r="87" spans="1:13" x14ac:dyDescent="0.2">
      <c r="A87" s="2">
        <f>IF(B87&gt;IF(Blad1!$G$9=0,Blad1!$G$10,Blad1!$G$11),A86+IF(NOT(F87),0,IF(Blad2!L87=1,1,0)),Blad1!E104)</f>
        <v>0</v>
      </c>
      <c r="B87" s="22">
        <f t="shared" si="9"/>
        <v>61</v>
      </c>
      <c r="C87" s="2">
        <f t="shared" si="4"/>
        <v>4</v>
      </c>
      <c r="D87" s="4">
        <f t="shared" si="5"/>
        <v>0</v>
      </c>
      <c r="E87" s="4">
        <f t="shared" si="6"/>
        <v>0</v>
      </c>
      <c r="F87" s="2" t="b">
        <f t="shared" si="7"/>
        <v>1</v>
      </c>
      <c r="G87" s="2">
        <f>IF(OR(C87=6,C87=7),0,IF(B87&lt;=LARGE(Blad1!$G$10:$G$11,1),IF(NOT(F87),VLOOKUP(C87,$H$3:$I$7,2,FALSE),0),0))</f>
        <v>0</v>
      </c>
      <c r="H87" s="2">
        <f t="shared" si="8"/>
        <v>0</v>
      </c>
      <c r="I87" s="2">
        <f>IF(B87&lt;=LARGE(Blad1!$G$10:$G$11,1),I86+H87,I86)</f>
        <v>1</v>
      </c>
      <c r="L87" s="2">
        <f>IF(VLOOKUP(Blad2!C87,Blad2!$H$3:$I$9,2,FALSE)&gt;0,1,0)</f>
        <v>0</v>
      </c>
      <c r="M87" s="2">
        <f>IF(Blad2!G87&gt;0,M86+L87,M86)</f>
        <v>0</v>
      </c>
    </row>
    <row r="88" spans="1:13" x14ac:dyDescent="0.2">
      <c r="A88" s="2">
        <f>IF(B88&gt;IF(Blad1!$G$9=0,Blad1!$G$10,Blad1!$G$11),A87+IF(NOT(F88),0,IF(Blad2!L88=1,1,0)),Blad1!E105)</f>
        <v>0</v>
      </c>
      <c r="B88" s="22">
        <f t="shared" si="9"/>
        <v>62</v>
      </c>
      <c r="C88" s="2">
        <f t="shared" si="4"/>
        <v>5</v>
      </c>
      <c r="D88" s="4">
        <f t="shared" si="5"/>
        <v>0</v>
      </c>
      <c r="E88" s="4">
        <f t="shared" si="6"/>
        <v>0</v>
      </c>
      <c r="F88" s="2" t="b">
        <f t="shared" si="7"/>
        <v>1</v>
      </c>
      <c r="G88" s="2">
        <f>IF(OR(C88=6,C88=7),0,IF(B88&lt;=LARGE(Blad1!$G$10:$G$11,1),IF(NOT(F88),VLOOKUP(C88,$H$3:$I$7,2,FALSE),0),0))</f>
        <v>0</v>
      </c>
      <c r="H88" s="2">
        <f t="shared" si="8"/>
        <v>0</v>
      </c>
      <c r="I88" s="2">
        <f>IF(B88&lt;=LARGE(Blad1!$G$10:$G$11,1),I87+H88,I87)</f>
        <v>1</v>
      </c>
      <c r="L88" s="2">
        <f>IF(VLOOKUP(Blad2!C88,Blad2!$H$3:$I$9,2,FALSE)&gt;0,1,0)</f>
        <v>0</v>
      </c>
      <c r="M88" s="2">
        <f>IF(Blad2!G88&gt;0,M87+L88,M87)</f>
        <v>0</v>
      </c>
    </row>
    <row r="89" spans="1:13" x14ac:dyDescent="0.2">
      <c r="A89" s="2">
        <f>IF(B89&gt;IF(Blad1!$G$9=0,Blad1!$G$10,Blad1!$G$11),A88+IF(NOT(F89),0,IF(Blad2!L89=1,1,0)),Blad1!E106)</f>
        <v>0</v>
      </c>
      <c r="B89" s="22">
        <f t="shared" si="9"/>
        <v>63</v>
      </c>
      <c r="C89" s="2">
        <f t="shared" si="4"/>
        <v>6</v>
      </c>
      <c r="D89" s="4">
        <f t="shared" si="5"/>
        <v>0</v>
      </c>
      <c r="E89" s="4">
        <f t="shared" si="6"/>
        <v>0</v>
      </c>
      <c r="F89" s="2" t="b">
        <f t="shared" si="7"/>
        <v>1</v>
      </c>
      <c r="G89" s="2">
        <f>IF(OR(C89=6,C89=7),0,IF(B89&lt;=LARGE(Blad1!$G$10:$G$11,1),IF(NOT(F89),VLOOKUP(C89,$H$3:$I$7,2,FALSE),0),0))</f>
        <v>0</v>
      </c>
      <c r="H89" s="2">
        <f t="shared" si="8"/>
        <v>0</v>
      </c>
      <c r="I89" s="2">
        <f>IF(B89&lt;=LARGE(Blad1!$G$10:$G$11,1),I88+H89,I88)</f>
        <v>1</v>
      </c>
      <c r="L89" s="2">
        <f>IF(VLOOKUP(Blad2!C89,Blad2!$H$3:$I$9,2,FALSE)&gt;0,1,0)</f>
        <v>0</v>
      </c>
      <c r="M89" s="2">
        <f>IF(Blad2!G89&gt;0,M88+L89,M88)</f>
        <v>0</v>
      </c>
    </row>
    <row r="90" spans="1:13" x14ac:dyDescent="0.2">
      <c r="A90" s="2">
        <f>IF(B90&gt;IF(Blad1!$G$9=0,Blad1!$G$10,Blad1!$G$11),A89+IF(NOT(F90),0,IF(Blad2!L90=1,1,0)),Blad1!E107)</f>
        <v>0</v>
      </c>
      <c r="B90" s="22">
        <f t="shared" si="9"/>
        <v>64</v>
      </c>
      <c r="C90" s="2">
        <f t="shared" ref="C90:C153" si="10">WEEKDAY(B90,2)</f>
        <v>7</v>
      </c>
      <c r="D90" s="4">
        <f t="shared" ref="D90:D153" si="11">VLOOKUP(B90,$D$14:$D$25,1)</f>
        <v>0</v>
      </c>
      <c r="E90" s="4">
        <f t="shared" ref="E90:E153" si="12">VLOOKUP(B90,$D$14:$E$25,2)</f>
        <v>0</v>
      </c>
      <c r="F90" s="2" t="b">
        <f t="shared" ref="F90:F153" si="13">IF(AND(B90&gt;=D90,B90&lt;=E90),FALSE,TRUE)</f>
        <v>1</v>
      </c>
      <c r="G90" s="2">
        <f>IF(OR(C90=6,C90=7),0,IF(B90&lt;=LARGE(Blad1!$G$10:$G$11,1),IF(NOT(F90),VLOOKUP(C90,$H$3:$I$7,2,FALSE),0),0))</f>
        <v>0</v>
      </c>
      <c r="H90" s="2">
        <f t="shared" ref="H90:H153" si="14">IF(NOT(F90),1,0)</f>
        <v>0</v>
      </c>
      <c r="I90" s="2">
        <f>IF(B90&lt;=LARGE(Blad1!$G$10:$G$11,1),I89+H90,I89)</f>
        <v>1</v>
      </c>
      <c r="L90" s="2">
        <f>IF(VLOOKUP(Blad2!C90,Blad2!$H$3:$I$9,2,FALSE)&gt;0,1,0)</f>
        <v>0</v>
      </c>
      <c r="M90" s="2">
        <f>IF(Blad2!G90&gt;0,M89+L90,M89)</f>
        <v>0</v>
      </c>
    </row>
    <row r="91" spans="1:13" x14ac:dyDescent="0.2">
      <c r="A91" s="2">
        <f>IF(B91&gt;IF(Blad1!$G$9=0,Blad1!$G$10,Blad1!$G$11),A90+IF(NOT(F91),0,IF(Blad2!L91=1,1,0)),Blad1!E108)</f>
        <v>0</v>
      </c>
      <c r="B91" s="22">
        <f t="shared" ref="B91:B154" si="15">B90+1</f>
        <v>65</v>
      </c>
      <c r="C91" s="2">
        <f t="shared" si="10"/>
        <v>1</v>
      </c>
      <c r="D91" s="4">
        <f t="shared" si="11"/>
        <v>0</v>
      </c>
      <c r="E91" s="4">
        <f t="shared" si="12"/>
        <v>0</v>
      </c>
      <c r="F91" s="2" t="b">
        <f t="shared" si="13"/>
        <v>1</v>
      </c>
      <c r="G91" s="2">
        <f>IF(OR(C91=6,C91=7),0,IF(B91&lt;=LARGE(Blad1!$G$10:$G$11,1),IF(NOT(F91),VLOOKUP(C91,$H$3:$I$7,2,FALSE),0),0))</f>
        <v>0</v>
      </c>
      <c r="H91" s="2">
        <f t="shared" si="14"/>
        <v>0</v>
      </c>
      <c r="I91" s="2">
        <f>IF(B91&lt;=LARGE(Blad1!$G$10:$G$11,1),I90+H91,I90)</f>
        <v>1</v>
      </c>
      <c r="L91" s="2">
        <f>IF(VLOOKUP(Blad2!C91,Blad2!$H$3:$I$9,2,FALSE)&gt;0,1,0)</f>
        <v>0</v>
      </c>
      <c r="M91" s="2">
        <f>IF(Blad2!G91&gt;0,M90+L91,M90)</f>
        <v>0</v>
      </c>
    </row>
    <row r="92" spans="1:13" x14ac:dyDescent="0.2">
      <c r="A92" s="2">
        <f>IF(B92&gt;IF(Blad1!$G$9=0,Blad1!$G$10,Blad1!$G$11),A91+IF(NOT(F92),0,IF(Blad2!L92=1,1,0)),Blad1!E109)</f>
        <v>0</v>
      </c>
      <c r="B92" s="22">
        <f t="shared" si="15"/>
        <v>66</v>
      </c>
      <c r="C92" s="2">
        <f t="shared" si="10"/>
        <v>2</v>
      </c>
      <c r="D92" s="4">
        <f t="shared" si="11"/>
        <v>0</v>
      </c>
      <c r="E92" s="4">
        <f t="shared" si="12"/>
        <v>0</v>
      </c>
      <c r="F92" s="2" t="b">
        <f t="shared" si="13"/>
        <v>1</v>
      </c>
      <c r="G92" s="2">
        <f>IF(OR(C92=6,C92=7),0,IF(B92&lt;=LARGE(Blad1!$G$10:$G$11,1),IF(NOT(F92),VLOOKUP(C92,$H$3:$I$7,2,FALSE),0),0))</f>
        <v>0</v>
      </c>
      <c r="H92" s="2">
        <f t="shared" si="14"/>
        <v>0</v>
      </c>
      <c r="I92" s="2">
        <f>IF(B92&lt;=LARGE(Blad1!$G$10:$G$11,1),I91+H92,I91)</f>
        <v>1</v>
      </c>
      <c r="L92" s="2">
        <f>IF(VLOOKUP(Blad2!C92,Blad2!$H$3:$I$9,2,FALSE)&gt;0,1,0)</f>
        <v>0</v>
      </c>
      <c r="M92" s="2">
        <f>IF(Blad2!G92&gt;0,M91+L92,M91)</f>
        <v>0</v>
      </c>
    </row>
    <row r="93" spans="1:13" x14ac:dyDescent="0.2">
      <c r="A93" s="2">
        <f>IF(B93&gt;IF(Blad1!$G$9=0,Blad1!$G$10,Blad1!$G$11),A92+IF(NOT(F93),0,IF(Blad2!L93=1,1,0)),Blad1!E110)</f>
        <v>0</v>
      </c>
      <c r="B93" s="22">
        <f t="shared" si="15"/>
        <v>67</v>
      </c>
      <c r="C93" s="2">
        <f t="shared" si="10"/>
        <v>3</v>
      </c>
      <c r="D93" s="4">
        <f t="shared" si="11"/>
        <v>0</v>
      </c>
      <c r="E93" s="4">
        <f t="shared" si="12"/>
        <v>0</v>
      </c>
      <c r="F93" s="2" t="b">
        <f t="shared" si="13"/>
        <v>1</v>
      </c>
      <c r="G93" s="2">
        <f>IF(OR(C93=6,C93=7),0,IF(B93&lt;=LARGE(Blad1!$G$10:$G$11,1),IF(NOT(F93),VLOOKUP(C93,$H$3:$I$7,2,FALSE),0),0))</f>
        <v>0</v>
      </c>
      <c r="H93" s="2">
        <f t="shared" si="14"/>
        <v>0</v>
      </c>
      <c r="I93" s="2">
        <f>IF(B93&lt;=LARGE(Blad1!$G$10:$G$11,1),I92+H93,I92)</f>
        <v>1</v>
      </c>
      <c r="L93" s="2">
        <f>IF(VLOOKUP(Blad2!C93,Blad2!$H$3:$I$9,2,FALSE)&gt;0,1,0)</f>
        <v>0</v>
      </c>
      <c r="M93" s="2">
        <f>IF(Blad2!G93&gt;0,M92+L93,M92)</f>
        <v>0</v>
      </c>
    </row>
    <row r="94" spans="1:13" x14ac:dyDescent="0.2">
      <c r="A94" s="2">
        <f>IF(B94&gt;IF(Blad1!$G$9=0,Blad1!$G$10,Blad1!$G$11),A93+IF(NOT(F94),0,IF(Blad2!L94=1,1,0)),Blad1!E111)</f>
        <v>0</v>
      </c>
      <c r="B94" s="22">
        <f t="shared" si="15"/>
        <v>68</v>
      </c>
      <c r="C94" s="2">
        <f t="shared" si="10"/>
        <v>4</v>
      </c>
      <c r="D94" s="4">
        <f t="shared" si="11"/>
        <v>0</v>
      </c>
      <c r="E94" s="4">
        <f t="shared" si="12"/>
        <v>0</v>
      </c>
      <c r="F94" s="2" t="b">
        <f t="shared" si="13"/>
        <v>1</v>
      </c>
      <c r="G94" s="2">
        <f>IF(OR(C94=6,C94=7),0,IF(B94&lt;=LARGE(Blad1!$G$10:$G$11,1),IF(NOT(F94),VLOOKUP(C94,$H$3:$I$7,2,FALSE),0),0))</f>
        <v>0</v>
      </c>
      <c r="H94" s="2">
        <f t="shared" si="14"/>
        <v>0</v>
      </c>
      <c r="I94" s="2">
        <f>IF(B94&lt;=LARGE(Blad1!$G$10:$G$11,1),I93+H94,I93)</f>
        <v>1</v>
      </c>
      <c r="L94" s="2">
        <f>IF(VLOOKUP(Blad2!C94,Blad2!$H$3:$I$9,2,FALSE)&gt;0,1,0)</f>
        <v>0</v>
      </c>
      <c r="M94" s="2">
        <f>IF(Blad2!G94&gt;0,M93+L94,M93)</f>
        <v>0</v>
      </c>
    </row>
    <row r="95" spans="1:13" x14ac:dyDescent="0.2">
      <c r="A95" s="2">
        <f>IF(B95&gt;IF(Blad1!$G$9=0,Blad1!$G$10,Blad1!$G$11),A94+IF(NOT(F95),0,IF(Blad2!L95=1,1,0)),Blad1!E112)</f>
        <v>0</v>
      </c>
      <c r="B95" s="22">
        <f t="shared" si="15"/>
        <v>69</v>
      </c>
      <c r="C95" s="2">
        <f t="shared" si="10"/>
        <v>5</v>
      </c>
      <c r="D95" s="4">
        <f t="shared" si="11"/>
        <v>0</v>
      </c>
      <c r="E95" s="4">
        <f t="shared" si="12"/>
        <v>0</v>
      </c>
      <c r="F95" s="2" t="b">
        <f t="shared" si="13"/>
        <v>1</v>
      </c>
      <c r="G95" s="2">
        <f>IF(OR(C95=6,C95=7),0,IF(B95&lt;=LARGE(Blad1!$G$10:$G$11,1),IF(NOT(F95),VLOOKUP(C95,$H$3:$I$7,2,FALSE),0),0))</f>
        <v>0</v>
      </c>
      <c r="H95" s="2">
        <f t="shared" si="14"/>
        <v>0</v>
      </c>
      <c r="I95" s="2">
        <f>IF(B95&lt;=LARGE(Blad1!$G$10:$G$11,1),I94+H95,I94)</f>
        <v>1</v>
      </c>
      <c r="L95" s="2">
        <f>IF(VLOOKUP(Blad2!C95,Blad2!$H$3:$I$9,2,FALSE)&gt;0,1,0)</f>
        <v>0</v>
      </c>
      <c r="M95" s="2">
        <f>IF(Blad2!G95&gt;0,M94+L95,M94)</f>
        <v>0</v>
      </c>
    </row>
    <row r="96" spans="1:13" x14ac:dyDescent="0.2">
      <c r="A96" s="2">
        <f>IF(B96&gt;IF(Blad1!$G$9=0,Blad1!$G$10,Blad1!$G$11),A95+IF(NOT(F96),0,IF(Blad2!L96=1,1,0)),Blad1!E113)</f>
        <v>0</v>
      </c>
      <c r="B96" s="22">
        <f t="shared" si="15"/>
        <v>70</v>
      </c>
      <c r="C96" s="2">
        <f t="shared" si="10"/>
        <v>6</v>
      </c>
      <c r="D96" s="4">
        <f t="shared" si="11"/>
        <v>0</v>
      </c>
      <c r="E96" s="4">
        <f t="shared" si="12"/>
        <v>0</v>
      </c>
      <c r="F96" s="2" t="b">
        <f t="shared" si="13"/>
        <v>1</v>
      </c>
      <c r="G96" s="2">
        <f>IF(OR(C96=6,C96=7),0,IF(B96&lt;=LARGE(Blad1!$G$10:$G$11,1),IF(NOT(F96),VLOOKUP(C96,$H$3:$I$7,2,FALSE),0),0))</f>
        <v>0</v>
      </c>
      <c r="H96" s="2">
        <f t="shared" si="14"/>
        <v>0</v>
      </c>
      <c r="I96" s="2">
        <f>IF(B96&lt;=LARGE(Blad1!$G$10:$G$11,1),I95+H96,I95)</f>
        <v>1</v>
      </c>
      <c r="L96" s="2">
        <f>IF(VLOOKUP(Blad2!C96,Blad2!$H$3:$I$9,2,FALSE)&gt;0,1,0)</f>
        <v>0</v>
      </c>
      <c r="M96" s="2">
        <f>IF(Blad2!G96&gt;0,M95+L96,M95)</f>
        <v>0</v>
      </c>
    </row>
    <row r="97" spans="1:13" x14ac:dyDescent="0.2">
      <c r="A97" s="2">
        <f>IF(B97&gt;IF(Blad1!$G$9=0,Blad1!$G$10,Blad1!$G$11),A96+IF(NOT(F97),0,IF(Blad2!L97=1,1,0)),Blad1!E114)</f>
        <v>0</v>
      </c>
      <c r="B97" s="22">
        <f t="shared" si="15"/>
        <v>71</v>
      </c>
      <c r="C97" s="2">
        <f t="shared" si="10"/>
        <v>7</v>
      </c>
      <c r="D97" s="4">
        <f t="shared" si="11"/>
        <v>0</v>
      </c>
      <c r="E97" s="4">
        <f t="shared" si="12"/>
        <v>0</v>
      </c>
      <c r="F97" s="2" t="b">
        <f t="shared" si="13"/>
        <v>1</v>
      </c>
      <c r="G97" s="2">
        <f>IF(OR(C97=6,C97=7),0,IF(B97&lt;=LARGE(Blad1!$G$10:$G$11,1),IF(NOT(F97),VLOOKUP(C97,$H$3:$I$7,2,FALSE),0),0))</f>
        <v>0</v>
      </c>
      <c r="H97" s="2">
        <f t="shared" si="14"/>
        <v>0</v>
      </c>
      <c r="I97" s="2">
        <f>IF(B97&lt;=LARGE(Blad1!$G$10:$G$11,1),I96+H97,I96)</f>
        <v>1</v>
      </c>
      <c r="L97" s="2">
        <f>IF(VLOOKUP(Blad2!C97,Blad2!$H$3:$I$9,2,FALSE)&gt;0,1,0)</f>
        <v>0</v>
      </c>
      <c r="M97" s="2">
        <f>IF(Blad2!G97&gt;0,M96+L97,M96)</f>
        <v>0</v>
      </c>
    </row>
    <row r="98" spans="1:13" x14ac:dyDescent="0.2">
      <c r="A98" s="2">
        <f>IF(B98&gt;IF(Blad1!$G$9=0,Blad1!$G$10,Blad1!$G$11),A97+IF(NOT(F98),0,IF(Blad2!L98=1,1,0)),Blad1!E115)</f>
        <v>0</v>
      </c>
      <c r="B98" s="22">
        <f t="shared" si="15"/>
        <v>72</v>
      </c>
      <c r="C98" s="2">
        <f t="shared" si="10"/>
        <v>1</v>
      </c>
      <c r="D98" s="4">
        <f t="shared" si="11"/>
        <v>0</v>
      </c>
      <c r="E98" s="4">
        <f t="shared" si="12"/>
        <v>0</v>
      </c>
      <c r="F98" s="2" t="b">
        <f t="shared" si="13"/>
        <v>1</v>
      </c>
      <c r="G98" s="2">
        <f>IF(OR(C98=6,C98=7),0,IF(B98&lt;=LARGE(Blad1!$G$10:$G$11,1),IF(NOT(F98),VLOOKUP(C98,$H$3:$I$7,2,FALSE),0),0))</f>
        <v>0</v>
      </c>
      <c r="H98" s="2">
        <f t="shared" si="14"/>
        <v>0</v>
      </c>
      <c r="I98" s="2">
        <f>IF(B98&lt;=LARGE(Blad1!$G$10:$G$11,1),I97+H98,I97)</f>
        <v>1</v>
      </c>
      <c r="L98" s="2">
        <f>IF(VLOOKUP(Blad2!C98,Blad2!$H$3:$I$9,2,FALSE)&gt;0,1,0)</f>
        <v>0</v>
      </c>
      <c r="M98" s="2">
        <f>IF(Blad2!G98&gt;0,M97+L98,M97)</f>
        <v>0</v>
      </c>
    </row>
    <row r="99" spans="1:13" x14ac:dyDescent="0.2">
      <c r="A99" s="2">
        <f>IF(B99&gt;IF(Blad1!$G$9=0,Blad1!$G$10,Blad1!$G$11),A98+IF(NOT(F99),0,IF(Blad2!L99=1,1,0)),Blad1!E116)</f>
        <v>0</v>
      </c>
      <c r="B99" s="22">
        <f t="shared" si="15"/>
        <v>73</v>
      </c>
      <c r="C99" s="2">
        <f t="shared" si="10"/>
        <v>2</v>
      </c>
      <c r="D99" s="4">
        <f t="shared" si="11"/>
        <v>0</v>
      </c>
      <c r="E99" s="4">
        <f t="shared" si="12"/>
        <v>0</v>
      </c>
      <c r="F99" s="2" t="b">
        <f t="shared" si="13"/>
        <v>1</v>
      </c>
      <c r="G99" s="2">
        <f>IF(OR(C99=6,C99=7),0,IF(B99&lt;=LARGE(Blad1!$G$10:$G$11,1),IF(NOT(F99),VLOOKUP(C99,$H$3:$I$7,2,FALSE),0),0))</f>
        <v>0</v>
      </c>
      <c r="H99" s="2">
        <f t="shared" si="14"/>
        <v>0</v>
      </c>
      <c r="I99" s="2">
        <f>IF(B99&lt;=LARGE(Blad1!$G$10:$G$11,1),I98+H99,I98)</f>
        <v>1</v>
      </c>
      <c r="L99" s="2">
        <f>IF(VLOOKUP(Blad2!C99,Blad2!$H$3:$I$9,2,FALSE)&gt;0,1,0)</f>
        <v>0</v>
      </c>
      <c r="M99" s="2">
        <f>IF(Blad2!G99&gt;0,M98+L99,M98)</f>
        <v>0</v>
      </c>
    </row>
    <row r="100" spans="1:13" x14ac:dyDescent="0.2">
      <c r="A100" s="2">
        <f>IF(B100&gt;IF(Blad1!$G$9=0,Blad1!$G$10,Blad1!$G$11),A99+IF(NOT(F100),0,IF(Blad2!L100=1,1,0)),Blad1!E117)</f>
        <v>0</v>
      </c>
      <c r="B100" s="22">
        <f t="shared" si="15"/>
        <v>74</v>
      </c>
      <c r="C100" s="2">
        <f t="shared" si="10"/>
        <v>3</v>
      </c>
      <c r="D100" s="4">
        <f t="shared" si="11"/>
        <v>0</v>
      </c>
      <c r="E100" s="4">
        <f t="shared" si="12"/>
        <v>0</v>
      </c>
      <c r="F100" s="2" t="b">
        <f t="shared" si="13"/>
        <v>1</v>
      </c>
      <c r="G100" s="2">
        <f>IF(OR(C100=6,C100=7),0,IF(B100&lt;=LARGE(Blad1!$G$10:$G$11,1),IF(NOT(F100),VLOOKUP(C100,$H$3:$I$7,2,FALSE),0),0))</f>
        <v>0</v>
      </c>
      <c r="H100" s="2">
        <f t="shared" si="14"/>
        <v>0</v>
      </c>
      <c r="I100" s="2">
        <f>IF(B100&lt;=LARGE(Blad1!$G$10:$G$11,1),I99+H100,I99)</f>
        <v>1</v>
      </c>
      <c r="L100" s="2">
        <f>IF(VLOOKUP(Blad2!C100,Blad2!$H$3:$I$9,2,FALSE)&gt;0,1,0)</f>
        <v>0</v>
      </c>
      <c r="M100" s="2">
        <f>IF(Blad2!G100&gt;0,M99+L100,M99)</f>
        <v>0</v>
      </c>
    </row>
    <row r="101" spans="1:13" x14ac:dyDescent="0.2">
      <c r="A101" s="2">
        <f>IF(B101&gt;IF(Blad1!$G$9=0,Blad1!$G$10,Blad1!$G$11),A100+IF(NOT(F101),0,IF(Blad2!L101=1,1,0)),Blad1!E118)</f>
        <v>0</v>
      </c>
      <c r="B101" s="22">
        <f t="shared" si="15"/>
        <v>75</v>
      </c>
      <c r="C101" s="2">
        <f t="shared" si="10"/>
        <v>4</v>
      </c>
      <c r="D101" s="4">
        <f t="shared" si="11"/>
        <v>0</v>
      </c>
      <c r="E101" s="4">
        <f t="shared" si="12"/>
        <v>0</v>
      </c>
      <c r="F101" s="2" t="b">
        <f t="shared" si="13"/>
        <v>1</v>
      </c>
      <c r="G101" s="2">
        <f>IF(OR(C101=6,C101=7),0,IF(B101&lt;=LARGE(Blad1!$G$10:$G$11,1),IF(NOT(F101),VLOOKUP(C101,$H$3:$I$7,2,FALSE),0),0))</f>
        <v>0</v>
      </c>
      <c r="H101" s="2">
        <f t="shared" si="14"/>
        <v>0</v>
      </c>
      <c r="I101" s="2">
        <f>IF(B101&lt;=LARGE(Blad1!$G$10:$G$11,1),I100+H101,I100)</f>
        <v>1</v>
      </c>
      <c r="L101" s="2">
        <f>IF(VLOOKUP(Blad2!C101,Blad2!$H$3:$I$9,2,FALSE)&gt;0,1,0)</f>
        <v>0</v>
      </c>
      <c r="M101" s="2">
        <f>IF(Blad2!G101&gt;0,M100+L101,M100)</f>
        <v>0</v>
      </c>
    </row>
    <row r="102" spans="1:13" x14ac:dyDescent="0.2">
      <c r="A102" s="2">
        <f>IF(B102&gt;IF(Blad1!$G$9=0,Blad1!$G$10,Blad1!$G$11),A101+IF(NOT(F102),0,IF(Blad2!L102=1,1,0)),Blad1!E119)</f>
        <v>0</v>
      </c>
      <c r="B102" s="22">
        <f t="shared" si="15"/>
        <v>76</v>
      </c>
      <c r="C102" s="2">
        <f t="shared" si="10"/>
        <v>5</v>
      </c>
      <c r="D102" s="4">
        <f t="shared" si="11"/>
        <v>0</v>
      </c>
      <c r="E102" s="4">
        <f t="shared" si="12"/>
        <v>0</v>
      </c>
      <c r="F102" s="2" t="b">
        <f t="shared" si="13"/>
        <v>1</v>
      </c>
      <c r="G102" s="2">
        <f>IF(OR(C102=6,C102=7),0,IF(B102&lt;=LARGE(Blad1!$G$10:$G$11,1),IF(NOT(F102),VLOOKUP(C102,$H$3:$I$7,2,FALSE),0),0))</f>
        <v>0</v>
      </c>
      <c r="H102" s="2">
        <f t="shared" si="14"/>
        <v>0</v>
      </c>
      <c r="I102" s="2">
        <f>IF(B102&lt;=LARGE(Blad1!$G$10:$G$11,1),I101+H102,I101)</f>
        <v>1</v>
      </c>
      <c r="L102" s="2">
        <f>IF(VLOOKUP(Blad2!C102,Blad2!$H$3:$I$9,2,FALSE)&gt;0,1,0)</f>
        <v>0</v>
      </c>
      <c r="M102" s="2">
        <f>IF(Blad2!G102&gt;0,M101+L102,M101)</f>
        <v>0</v>
      </c>
    </row>
    <row r="103" spans="1:13" x14ac:dyDescent="0.2">
      <c r="A103" s="2">
        <f>IF(B103&gt;IF(Blad1!$G$9=0,Blad1!$G$10,Blad1!$G$11),A102+IF(NOT(F103),0,IF(Blad2!L103=1,1,0)),Blad1!E120)</f>
        <v>0</v>
      </c>
      <c r="B103" s="22">
        <f t="shared" si="15"/>
        <v>77</v>
      </c>
      <c r="C103" s="2">
        <f t="shared" si="10"/>
        <v>6</v>
      </c>
      <c r="D103" s="4">
        <f t="shared" si="11"/>
        <v>0</v>
      </c>
      <c r="E103" s="4">
        <f t="shared" si="12"/>
        <v>0</v>
      </c>
      <c r="F103" s="2" t="b">
        <f t="shared" si="13"/>
        <v>1</v>
      </c>
      <c r="G103" s="2">
        <f>IF(OR(C103=6,C103=7),0,IF(B103&lt;=LARGE(Blad1!$G$10:$G$11,1),IF(NOT(F103),VLOOKUP(C103,$H$3:$I$7,2,FALSE),0),0))</f>
        <v>0</v>
      </c>
      <c r="H103" s="2">
        <f t="shared" si="14"/>
        <v>0</v>
      </c>
      <c r="I103" s="2">
        <f>IF(B103&lt;=LARGE(Blad1!$G$10:$G$11,1),I102+H103,I102)</f>
        <v>1</v>
      </c>
      <c r="L103" s="2">
        <f>IF(VLOOKUP(Blad2!C103,Blad2!$H$3:$I$9,2,FALSE)&gt;0,1,0)</f>
        <v>0</v>
      </c>
      <c r="M103" s="2">
        <f>IF(Blad2!G103&gt;0,M102+L103,M102)</f>
        <v>0</v>
      </c>
    </row>
    <row r="104" spans="1:13" x14ac:dyDescent="0.2">
      <c r="A104" s="2">
        <f>IF(B104&gt;IF(Blad1!$G$9=0,Blad1!$G$10,Blad1!$G$11),A103+IF(NOT(F104),0,IF(Blad2!L104=1,1,0)),Blad1!E121)</f>
        <v>0</v>
      </c>
      <c r="B104" s="22">
        <f t="shared" si="15"/>
        <v>78</v>
      </c>
      <c r="C104" s="2">
        <f t="shared" si="10"/>
        <v>7</v>
      </c>
      <c r="D104" s="4">
        <f t="shared" si="11"/>
        <v>0</v>
      </c>
      <c r="E104" s="4">
        <f t="shared" si="12"/>
        <v>0</v>
      </c>
      <c r="F104" s="2" t="b">
        <f t="shared" si="13"/>
        <v>1</v>
      </c>
      <c r="G104" s="2">
        <f>IF(OR(C104=6,C104=7),0,IF(B104&lt;=LARGE(Blad1!$G$10:$G$11,1),IF(NOT(F104),VLOOKUP(C104,$H$3:$I$7,2,FALSE),0),0))</f>
        <v>0</v>
      </c>
      <c r="H104" s="2">
        <f t="shared" si="14"/>
        <v>0</v>
      </c>
      <c r="I104" s="2">
        <f>IF(B104&lt;=LARGE(Blad1!$G$10:$G$11,1),I103+H104,I103)</f>
        <v>1</v>
      </c>
      <c r="L104" s="2">
        <f>IF(VLOOKUP(Blad2!C104,Blad2!$H$3:$I$9,2,FALSE)&gt;0,1,0)</f>
        <v>0</v>
      </c>
      <c r="M104" s="2">
        <f>IF(Blad2!G104&gt;0,M103+L104,M103)</f>
        <v>0</v>
      </c>
    </row>
    <row r="105" spans="1:13" x14ac:dyDescent="0.2">
      <c r="A105" s="2">
        <f>IF(B105&gt;IF(Blad1!$G$9=0,Blad1!$G$10,Blad1!$G$11),A104+IF(NOT(F105),0,IF(Blad2!L105=1,1,0)),Blad1!E122)</f>
        <v>0</v>
      </c>
      <c r="B105" s="22">
        <f t="shared" si="15"/>
        <v>79</v>
      </c>
      <c r="C105" s="2">
        <f t="shared" si="10"/>
        <v>1</v>
      </c>
      <c r="D105" s="4">
        <f t="shared" si="11"/>
        <v>0</v>
      </c>
      <c r="E105" s="4">
        <f t="shared" si="12"/>
        <v>0</v>
      </c>
      <c r="F105" s="2" t="b">
        <f t="shared" si="13"/>
        <v>1</v>
      </c>
      <c r="G105" s="2">
        <f>IF(OR(C105=6,C105=7),0,IF(B105&lt;=LARGE(Blad1!$G$10:$G$11,1),IF(NOT(F105),VLOOKUP(C105,$H$3:$I$7,2,FALSE),0),0))</f>
        <v>0</v>
      </c>
      <c r="H105" s="2">
        <f t="shared" si="14"/>
        <v>0</v>
      </c>
      <c r="I105" s="2">
        <f>IF(B105&lt;=LARGE(Blad1!$G$10:$G$11,1),I104+H105,I104)</f>
        <v>1</v>
      </c>
      <c r="L105" s="2">
        <f>IF(VLOOKUP(Blad2!C105,Blad2!$H$3:$I$9,2,FALSE)&gt;0,1,0)</f>
        <v>0</v>
      </c>
      <c r="M105" s="2">
        <f>IF(Blad2!G105&gt;0,M104+L105,M104)</f>
        <v>0</v>
      </c>
    </row>
    <row r="106" spans="1:13" x14ac:dyDescent="0.2">
      <c r="A106" s="2">
        <f>IF(B106&gt;IF(Blad1!$G$9=0,Blad1!$G$10,Blad1!$G$11),A105+IF(NOT(F106),0,IF(Blad2!L106=1,1,0)),Blad1!E123)</f>
        <v>0</v>
      </c>
      <c r="B106" s="22">
        <f t="shared" si="15"/>
        <v>80</v>
      </c>
      <c r="C106" s="2">
        <f t="shared" si="10"/>
        <v>2</v>
      </c>
      <c r="D106" s="4">
        <f t="shared" si="11"/>
        <v>0</v>
      </c>
      <c r="E106" s="4">
        <f t="shared" si="12"/>
        <v>0</v>
      </c>
      <c r="F106" s="2" t="b">
        <f t="shared" si="13"/>
        <v>1</v>
      </c>
      <c r="G106" s="2">
        <f>IF(OR(C106=6,C106=7),0,IF(B106&lt;=LARGE(Blad1!$G$10:$G$11,1),IF(NOT(F106),VLOOKUP(C106,$H$3:$I$7,2,FALSE),0),0))</f>
        <v>0</v>
      </c>
      <c r="H106" s="2">
        <f t="shared" si="14"/>
        <v>0</v>
      </c>
      <c r="I106" s="2">
        <f>IF(B106&lt;=LARGE(Blad1!$G$10:$G$11,1),I105+H106,I105)</f>
        <v>1</v>
      </c>
      <c r="L106" s="2">
        <f>IF(VLOOKUP(Blad2!C106,Blad2!$H$3:$I$9,2,FALSE)&gt;0,1,0)</f>
        <v>0</v>
      </c>
      <c r="M106" s="2">
        <f>IF(Blad2!G106&gt;0,M105+L106,M105)</f>
        <v>0</v>
      </c>
    </row>
    <row r="107" spans="1:13" x14ac:dyDescent="0.2">
      <c r="A107" s="2">
        <f>IF(B107&gt;IF(Blad1!$G$9=0,Blad1!$G$10,Blad1!$G$11),A106+IF(NOT(F107),0,IF(Blad2!L107=1,1,0)),Blad1!E124)</f>
        <v>0</v>
      </c>
      <c r="B107" s="22">
        <f t="shared" si="15"/>
        <v>81</v>
      </c>
      <c r="C107" s="2">
        <f t="shared" si="10"/>
        <v>3</v>
      </c>
      <c r="D107" s="4">
        <f t="shared" si="11"/>
        <v>0</v>
      </c>
      <c r="E107" s="4">
        <f t="shared" si="12"/>
        <v>0</v>
      </c>
      <c r="F107" s="2" t="b">
        <f t="shared" si="13"/>
        <v>1</v>
      </c>
      <c r="G107" s="2">
        <f>IF(OR(C107=6,C107=7),0,IF(B107&lt;=LARGE(Blad1!$G$10:$G$11,1),IF(NOT(F107),VLOOKUP(C107,$H$3:$I$7,2,FALSE),0),0))</f>
        <v>0</v>
      </c>
      <c r="H107" s="2">
        <f t="shared" si="14"/>
        <v>0</v>
      </c>
      <c r="I107" s="2">
        <f>IF(B107&lt;=LARGE(Blad1!$G$10:$G$11,1),I106+H107,I106)</f>
        <v>1</v>
      </c>
      <c r="L107" s="2">
        <f>IF(VLOOKUP(Blad2!C107,Blad2!$H$3:$I$9,2,FALSE)&gt;0,1,0)</f>
        <v>0</v>
      </c>
      <c r="M107" s="2">
        <f>IF(Blad2!G107&gt;0,M106+L107,M106)</f>
        <v>0</v>
      </c>
    </row>
    <row r="108" spans="1:13" x14ac:dyDescent="0.2">
      <c r="A108" s="2">
        <f>IF(B108&gt;IF(Blad1!$G$9=0,Blad1!$G$10,Blad1!$G$11),A107+IF(NOT(F108),0,IF(Blad2!L108=1,1,0)),Blad1!E125)</f>
        <v>0</v>
      </c>
      <c r="B108" s="22">
        <f t="shared" si="15"/>
        <v>82</v>
      </c>
      <c r="C108" s="2">
        <f t="shared" si="10"/>
        <v>4</v>
      </c>
      <c r="D108" s="4">
        <f t="shared" si="11"/>
        <v>0</v>
      </c>
      <c r="E108" s="4">
        <f t="shared" si="12"/>
        <v>0</v>
      </c>
      <c r="F108" s="2" t="b">
        <f t="shared" si="13"/>
        <v>1</v>
      </c>
      <c r="G108" s="2">
        <f>IF(OR(C108=6,C108=7),0,IF(B108&lt;=LARGE(Blad1!$G$10:$G$11,1),IF(NOT(F108),VLOOKUP(C108,$H$3:$I$7,2,FALSE),0),0))</f>
        <v>0</v>
      </c>
      <c r="H108" s="2">
        <f t="shared" si="14"/>
        <v>0</v>
      </c>
      <c r="I108" s="2">
        <f>IF(B108&lt;=LARGE(Blad1!$G$10:$G$11,1),I107+H108,I107)</f>
        <v>1</v>
      </c>
      <c r="L108" s="2">
        <f>IF(VLOOKUP(Blad2!C108,Blad2!$H$3:$I$9,2,FALSE)&gt;0,1,0)</f>
        <v>0</v>
      </c>
      <c r="M108" s="2">
        <f>IF(Blad2!G108&gt;0,M107+L108,M107)</f>
        <v>0</v>
      </c>
    </row>
    <row r="109" spans="1:13" x14ac:dyDescent="0.2">
      <c r="A109" s="2">
        <f>IF(B109&gt;IF(Blad1!$G$9=0,Blad1!$G$10,Blad1!$G$11),A108+IF(NOT(F109),0,IF(Blad2!L109=1,1,0)),Blad1!E126)</f>
        <v>0</v>
      </c>
      <c r="B109" s="22">
        <f t="shared" si="15"/>
        <v>83</v>
      </c>
      <c r="C109" s="2">
        <f t="shared" si="10"/>
        <v>5</v>
      </c>
      <c r="D109" s="4">
        <f t="shared" si="11"/>
        <v>0</v>
      </c>
      <c r="E109" s="4">
        <f t="shared" si="12"/>
        <v>0</v>
      </c>
      <c r="F109" s="2" t="b">
        <f t="shared" si="13"/>
        <v>1</v>
      </c>
      <c r="G109" s="2">
        <f>IF(OR(C109=6,C109=7),0,IF(B109&lt;=LARGE(Blad1!$G$10:$G$11,1),IF(NOT(F109),VLOOKUP(C109,$H$3:$I$7,2,FALSE),0),0))</f>
        <v>0</v>
      </c>
      <c r="H109" s="2">
        <f t="shared" si="14"/>
        <v>0</v>
      </c>
      <c r="I109" s="2">
        <f>IF(B109&lt;=LARGE(Blad1!$G$10:$G$11,1),I108+H109,I108)</f>
        <v>1</v>
      </c>
      <c r="L109" s="2">
        <f>IF(VLOOKUP(Blad2!C109,Blad2!$H$3:$I$9,2,FALSE)&gt;0,1,0)</f>
        <v>0</v>
      </c>
      <c r="M109" s="2">
        <f>IF(Blad2!G109&gt;0,M108+L109,M108)</f>
        <v>0</v>
      </c>
    </row>
    <row r="110" spans="1:13" x14ac:dyDescent="0.2">
      <c r="A110" s="2">
        <f>IF(B110&gt;IF(Blad1!$G$9=0,Blad1!$G$10,Blad1!$G$11),A109+IF(NOT(F110),0,IF(Blad2!L110=1,1,0)),Blad1!E127)</f>
        <v>0</v>
      </c>
      <c r="B110" s="22">
        <f t="shared" si="15"/>
        <v>84</v>
      </c>
      <c r="C110" s="2">
        <f t="shared" si="10"/>
        <v>6</v>
      </c>
      <c r="D110" s="4">
        <f t="shared" si="11"/>
        <v>0</v>
      </c>
      <c r="E110" s="4">
        <f t="shared" si="12"/>
        <v>0</v>
      </c>
      <c r="F110" s="2" t="b">
        <f t="shared" si="13"/>
        <v>1</v>
      </c>
      <c r="G110" s="2">
        <f>IF(OR(C110=6,C110=7),0,IF(B110&lt;=LARGE(Blad1!$G$10:$G$11,1),IF(NOT(F110),VLOOKUP(C110,$H$3:$I$7,2,FALSE),0),0))</f>
        <v>0</v>
      </c>
      <c r="H110" s="2">
        <f t="shared" si="14"/>
        <v>0</v>
      </c>
      <c r="I110" s="2">
        <f>IF(B110&lt;=LARGE(Blad1!$G$10:$G$11,1),I109+H110,I109)</f>
        <v>1</v>
      </c>
      <c r="L110" s="2">
        <f>IF(VLOOKUP(Blad2!C110,Blad2!$H$3:$I$9,2,FALSE)&gt;0,1,0)</f>
        <v>0</v>
      </c>
      <c r="M110" s="2">
        <f>IF(Blad2!G110&gt;0,M109+L110,M109)</f>
        <v>0</v>
      </c>
    </row>
    <row r="111" spans="1:13" x14ac:dyDescent="0.2">
      <c r="A111" s="2">
        <f>IF(B111&gt;IF(Blad1!$G$9=0,Blad1!$G$10,Blad1!$G$11),A110+IF(NOT(F111),0,IF(Blad2!L111=1,1,0)),Blad1!E128)</f>
        <v>0</v>
      </c>
      <c r="B111" s="22">
        <f t="shared" si="15"/>
        <v>85</v>
      </c>
      <c r="C111" s="2">
        <f t="shared" si="10"/>
        <v>7</v>
      </c>
      <c r="D111" s="4">
        <f t="shared" si="11"/>
        <v>0</v>
      </c>
      <c r="E111" s="4">
        <f t="shared" si="12"/>
        <v>0</v>
      </c>
      <c r="F111" s="2" t="b">
        <f t="shared" si="13"/>
        <v>1</v>
      </c>
      <c r="G111" s="2">
        <f>IF(OR(C111=6,C111=7),0,IF(B111&lt;=LARGE(Blad1!$G$10:$G$11,1),IF(NOT(F111),VLOOKUP(C111,$H$3:$I$7,2,FALSE),0),0))</f>
        <v>0</v>
      </c>
      <c r="H111" s="2">
        <f t="shared" si="14"/>
        <v>0</v>
      </c>
      <c r="I111" s="2">
        <f>IF(B111&lt;=LARGE(Blad1!$G$10:$G$11,1),I110+H111,I110)</f>
        <v>1</v>
      </c>
      <c r="L111" s="2">
        <f>IF(VLOOKUP(Blad2!C111,Blad2!$H$3:$I$9,2,FALSE)&gt;0,1,0)</f>
        <v>0</v>
      </c>
      <c r="M111" s="2">
        <f>IF(Blad2!G111&gt;0,M110+L111,M110)</f>
        <v>0</v>
      </c>
    </row>
    <row r="112" spans="1:13" x14ac:dyDescent="0.2">
      <c r="A112" s="2">
        <f>IF(B112&gt;IF(Blad1!$G$9=0,Blad1!$G$10,Blad1!$G$11),A111+IF(NOT(F112),0,IF(Blad2!L112=1,1,0)),Blad1!E129)</f>
        <v>0</v>
      </c>
      <c r="B112" s="22">
        <f t="shared" si="15"/>
        <v>86</v>
      </c>
      <c r="C112" s="2">
        <f t="shared" si="10"/>
        <v>1</v>
      </c>
      <c r="D112" s="4">
        <f t="shared" si="11"/>
        <v>0</v>
      </c>
      <c r="E112" s="4">
        <f t="shared" si="12"/>
        <v>0</v>
      </c>
      <c r="F112" s="2" t="b">
        <f t="shared" si="13"/>
        <v>1</v>
      </c>
      <c r="G112" s="2">
        <f>IF(OR(C112=6,C112=7),0,IF(B112&lt;=LARGE(Blad1!$G$10:$G$11,1),IF(NOT(F112),VLOOKUP(C112,$H$3:$I$7,2,FALSE),0),0))</f>
        <v>0</v>
      </c>
      <c r="H112" s="2">
        <f t="shared" si="14"/>
        <v>0</v>
      </c>
      <c r="I112" s="2">
        <f>IF(B112&lt;=LARGE(Blad1!$G$10:$G$11,1),I111+H112,I111)</f>
        <v>1</v>
      </c>
      <c r="L112" s="2">
        <f>IF(VLOOKUP(Blad2!C112,Blad2!$H$3:$I$9,2,FALSE)&gt;0,1,0)</f>
        <v>0</v>
      </c>
      <c r="M112" s="2">
        <f>IF(Blad2!G112&gt;0,M111+L112,M111)</f>
        <v>0</v>
      </c>
    </row>
    <row r="113" spans="1:13" x14ac:dyDescent="0.2">
      <c r="A113" s="2">
        <f>IF(B113&gt;IF(Blad1!$G$9=0,Blad1!$G$10,Blad1!$G$11),A112+IF(NOT(F113),0,IF(Blad2!L113=1,1,0)),Blad1!E130)</f>
        <v>0</v>
      </c>
      <c r="B113" s="22">
        <f t="shared" si="15"/>
        <v>87</v>
      </c>
      <c r="C113" s="2">
        <f t="shared" si="10"/>
        <v>2</v>
      </c>
      <c r="D113" s="4">
        <f t="shared" si="11"/>
        <v>0</v>
      </c>
      <c r="E113" s="4">
        <f t="shared" si="12"/>
        <v>0</v>
      </c>
      <c r="F113" s="2" t="b">
        <f t="shared" si="13"/>
        <v>1</v>
      </c>
      <c r="G113" s="2">
        <f>IF(OR(C113=6,C113=7),0,IF(B113&lt;=LARGE(Blad1!$G$10:$G$11,1),IF(NOT(F113),VLOOKUP(C113,$H$3:$I$7,2,FALSE),0),0))</f>
        <v>0</v>
      </c>
      <c r="H113" s="2">
        <f t="shared" si="14"/>
        <v>0</v>
      </c>
      <c r="I113" s="2">
        <f>IF(B113&lt;=LARGE(Blad1!$G$10:$G$11,1),I112+H113,I112)</f>
        <v>1</v>
      </c>
      <c r="L113" s="2">
        <f>IF(VLOOKUP(Blad2!C113,Blad2!$H$3:$I$9,2,FALSE)&gt;0,1,0)</f>
        <v>0</v>
      </c>
      <c r="M113" s="2">
        <f>IF(Blad2!G113&gt;0,M112+L113,M112)</f>
        <v>0</v>
      </c>
    </row>
    <row r="114" spans="1:13" x14ac:dyDescent="0.2">
      <c r="A114" s="2">
        <f>IF(B114&gt;IF(Blad1!$G$9=0,Blad1!$G$10,Blad1!$G$11),A113+IF(NOT(F114),0,IF(Blad2!L114=1,1,0)),Blad1!E131)</f>
        <v>0</v>
      </c>
      <c r="B114" s="22">
        <f t="shared" si="15"/>
        <v>88</v>
      </c>
      <c r="C114" s="2">
        <f t="shared" si="10"/>
        <v>3</v>
      </c>
      <c r="D114" s="4">
        <f t="shared" si="11"/>
        <v>0</v>
      </c>
      <c r="E114" s="4">
        <f t="shared" si="12"/>
        <v>0</v>
      </c>
      <c r="F114" s="2" t="b">
        <f t="shared" si="13"/>
        <v>1</v>
      </c>
      <c r="G114" s="2">
        <f>IF(OR(C114=6,C114=7),0,IF(B114&lt;=LARGE(Blad1!$G$10:$G$11,1),IF(NOT(F114),VLOOKUP(C114,$H$3:$I$7,2,FALSE),0),0))</f>
        <v>0</v>
      </c>
      <c r="H114" s="2">
        <f t="shared" si="14"/>
        <v>0</v>
      </c>
      <c r="I114" s="2">
        <f>IF(B114&lt;=LARGE(Blad1!$G$10:$G$11,1),I113+H114,I113)</f>
        <v>1</v>
      </c>
      <c r="L114" s="2">
        <f>IF(VLOOKUP(Blad2!C114,Blad2!$H$3:$I$9,2,FALSE)&gt;0,1,0)</f>
        <v>0</v>
      </c>
      <c r="M114" s="2">
        <f>IF(Blad2!G114&gt;0,M113+L114,M113)</f>
        <v>0</v>
      </c>
    </row>
    <row r="115" spans="1:13" x14ac:dyDescent="0.2">
      <c r="A115" s="2">
        <f>IF(B115&gt;IF(Blad1!$G$9=0,Blad1!$G$10,Blad1!$G$11),A114+IF(NOT(F115),0,IF(Blad2!L115=1,1,0)),Blad1!E132)</f>
        <v>0</v>
      </c>
      <c r="B115" s="22">
        <f t="shared" si="15"/>
        <v>89</v>
      </c>
      <c r="C115" s="2">
        <f t="shared" si="10"/>
        <v>4</v>
      </c>
      <c r="D115" s="4">
        <f t="shared" si="11"/>
        <v>0</v>
      </c>
      <c r="E115" s="4">
        <f t="shared" si="12"/>
        <v>0</v>
      </c>
      <c r="F115" s="2" t="b">
        <f t="shared" si="13"/>
        <v>1</v>
      </c>
      <c r="G115" s="2">
        <f>IF(OR(C115=6,C115=7),0,IF(B115&lt;=LARGE(Blad1!$G$10:$G$11,1),IF(NOT(F115),VLOOKUP(C115,$H$3:$I$7,2,FALSE),0),0))</f>
        <v>0</v>
      </c>
      <c r="H115" s="2">
        <f t="shared" si="14"/>
        <v>0</v>
      </c>
      <c r="I115" s="2">
        <f>IF(B115&lt;=LARGE(Blad1!$G$10:$G$11,1),I114+H115,I114)</f>
        <v>1</v>
      </c>
      <c r="L115" s="2">
        <f>IF(VLOOKUP(Blad2!C115,Blad2!$H$3:$I$9,2,FALSE)&gt;0,1,0)</f>
        <v>0</v>
      </c>
      <c r="M115" s="2">
        <f>IF(Blad2!G115&gt;0,M114+L115,M114)</f>
        <v>0</v>
      </c>
    </row>
    <row r="116" spans="1:13" x14ac:dyDescent="0.2">
      <c r="A116" s="2">
        <f>IF(B116&gt;IF(Blad1!$G$9=0,Blad1!$G$10,Blad1!$G$11),A115+IF(NOT(F116),0,IF(Blad2!L116=1,1,0)),Blad1!E133)</f>
        <v>0</v>
      </c>
      <c r="B116" s="22">
        <f t="shared" si="15"/>
        <v>90</v>
      </c>
      <c r="C116" s="2">
        <f t="shared" si="10"/>
        <v>5</v>
      </c>
      <c r="D116" s="4">
        <f t="shared" si="11"/>
        <v>0</v>
      </c>
      <c r="E116" s="4">
        <f t="shared" si="12"/>
        <v>0</v>
      </c>
      <c r="F116" s="2" t="b">
        <f t="shared" si="13"/>
        <v>1</v>
      </c>
      <c r="G116" s="2">
        <f>IF(OR(C116=6,C116=7),0,IF(B116&lt;=LARGE(Blad1!$G$10:$G$11,1),IF(NOT(F116),VLOOKUP(C116,$H$3:$I$7,2,FALSE),0),0))</f>
        <v>0</v>
      </c>
      <c r="H116" s="2">
        <f t="shared" si="14"/>
        <v>0</v>
      </c>
      <c r="I116" s="2">
        <f>IF(B116&lt;=LARGE(Blad1!$G$10:$G$11,1),I115+H116,I115)</f>
        <v>1</v>
      </c>
      <c r="L116" s="2">
        <f>IF(VLOOKUP(Blad2!C116,Blad2!$H$3:$I$9,2,FALSE)&gt;0,1,0)</f>
        <v>0</v>
      </c>
      <c r="M116" s="2">
        <f>IF(Blad2!G116&gt;0,M115+L116,M115)</f>
        <v>0</v>
      </c>
    </row>
    <row r="117" spans="1:13" x14ac:dyDescent="0.2">
      <c r="A117" s="2">
        <f>IF(B117&gt;IF(Blad1!$G$9=0,Blad1!$G$10,Blad1!$G$11),A116+IF(NOT(F117),0,IF(Blad2!L117=1,1,0)),Blad1!E134)</f>
        <v>0</v>
      </c>
      <c r="B117" s="22">
        <f t="shared" si="15"/>
        <v>91</v>
      </c>
      <c r="C117" s="2">
        <f t="shared" si="10"/>
        <v>6</v>
      </c>
      <c r="D117" s="4">
        <f t="shared" si="11"/>
        <v>0</v>
      </c>
      <c r="E117" s="4">
        <f t="shared" si="12"/>
        <v>0</v>
      </c>
      <c r="F117" s="2" t="b">
        <f t="shared" si="13"/>
        <v>1</v>
      </c>
      <c r="G117" s="2">
        <f>IF(OR(C117=6,C117=7),0,IF(B117&lt;=LARGE(Blad1!$G$10:$G$11,1),IF(NOT(F117),VLOOKUP(C117,$H$3:$I$7,2,FALSE),0),0))</f>
        <v>0</v>
      </c>
      <c r="H117" s="2">
        <f t="shared" si="14"/>
        <v>0</v>
      </c>
      <c r="I117" s="2">
        <f>IF(B117&lt;=LARGE(Blad1!$G$10:$G$11,1),I116+H117,I116)</f>
        <v>1</v>
      </c>
      <c r="L117" s="2">
        <f>IF(VLOOKUP(Blad2!C117,Blad2!$H$3:$I$9,2,FALSE)&gt;0,1,0)</f>
        <v>0</v>
      </c>
      <c r="M117" s="2">
        <f>IF(Blad2!G117&gt;0,M116+L117,M116)</f>
        <v>0</v>
      </c>
    </row>
    <row r="118" spans="1:13" x14ac:dyDescent="0.2">
      <c r="A118" s="2">
        <f>IF(B118&gt;IF(Blad1!$G$9=0,Blad1!$G$10,Blad1!$G$11),A117+IF(NOT(F118),0,IF(Blad2!L118=1,1,0)),Blad1!E135)</f>
        <v>0</v>
      </c>
      <c r="B118" s="22">
        <f t="shared" si="15"/>
        <v>92</v>
      </c>
      <c r="C118" s="2">
        <f t="shared" si="10"/>
        <v>7</v>
      </c>
      <c r="D118" s="4">
        <f t="shared" si="11"/>
        <v>0</v>
      </c>
      <c r="E118" s="4">
        <f t="shared" si="12"/>
        <v>0</v>
      </c>
      <c r="F118" s="2" t="b">
        <f t="shared" si="13"/>
        <v>1</v>
      </c>
      <c r="G118" s="2">
        <f>IF(OR(C118=6,C118=7),0,IF(B118&lt;=LARGE(Blad1!$G$10:$G$11,1),IF(NOT(F118),VLOOKUP(C118,$H$3:$I$7,2,FALSE),0),0))</f>
        <v>0</v>
      </c>
      <c r="H118" s="2">
        <f t="shared" si="14"/>
        <v>0</v>
      </c>
      <c r="I118" s="2">
        <f>IF(B118&lt;=LARGE(Blad1!$G$10:$G$11,1),I117+H118,I117)</f>
        <v>1</v>
      </c>
      <c r="L118" s="2">
        <f>IF(VLOOKUP(Blad2!C118,Blad2!$H$3:$I$9,2,FALSE)&gt;0,1,0)</f>
        <v>0</v>
      </c>
      <c r="M118" s="2">
        <f>IF(Blad2!G118&gt;0,M117+L118,M117)</f>
        <v>0</v>
      </c>
    </row>
    <row r="119" spans="1:13" x14ac:dyDescent="0.2">
      <c r="A119" s="2">
        <f>IF(B119&gt;IF(Blad1!$G$9=0,Blad1!$G$10,Blad1!$G$11),A118+IF(NOT(F119),0,IF(Blad2!L119=1,1,0)),Blad1!E136)</f>
        <v>0</v>
      </c>
      <c r="B119" s="22">
        <f t="shared" si="15"/>
        <v>93</v>
      </c>
      <c r="C119" s="2">
        <f t="shared" si="10"/>
        <v>1</v>
      </c>
      <c r="D119" s="4">
        <f t="shared" si="11"/>
        <v>0</v>
      </c>
      <c r="E119" s="4">
        <f t="shared" si="12"/>
        <v>0</v>
      </c>
      <c r="F119" s="2" t="b">
        <f t="shared" si="13"/>
        <v>1</v>
      </c>
      <c r="G119" s="2">
        <f>IF(OR(C119=6,C119=7),0,IF(B119&lt;=LARGE(Blad1!$G$10:$G$11,1),IF(NOT(F119),VLOOKUP(C119,$H$3:$I$7,2,FALSE),0),0))</f>
        <v>0</v>
      </c>
      <c r="H119" s="2">
        <f t="shared" si="14"/>
        <v>0</v>
      </c>
      <c r="I119" s="2">
        <f>IF(B119&lt;=LARGE(Blad1!$G$10:$G$11,1),I118+H119,I118)</f>
        <v>1</v>
      </c>
      <c r="L119" s="2">
        <f>IF(VLOOKUP(Blad2!C119,Blad2!$H$3:$I$9,2,FALSE)&gt;0,1,0)</f>
        <v>0</v>
      </c>
      <c r="M119" s="2">
        <f>IF(Blad2!G119&gt;0,M118+L119,M118)</f>
        <v>0</v>
      </c>
    </row>
    <row r="120" spans="1:13" x14ac:dyDescent="0.2">
      <c r="A120" s="2">
        <f>IF(B120&gt;IF(Blad1!$G$9=0,Blad1!$G$10,Blad1!$G$11),A119+IF(NOT(F120),0,IF(Blad2!L120=1,1,0)),Blad1!E137)</f>
        <v>0</v>
      </c>
      <c r="B120" s="22">
        <f t="shared" si="15"/>
        <v>94</v>
      </c>
      <c r="C120" s="2">
        <f t="shared" si="10"/>
        <v>2</v>
      </c>
      <c r="D120" s="4">
        <f t="shared" si="11"/>
        <v>0</v>
      </c>
      <c r="E120" s="4">
        <f t="shared" si="12"/>
        <v>0</v>
      </c>
      <c r="F120" s="2" t="b">
        <f t="shared" si="13"/>
        <v>1</v>
      </c>
      <c r="G120" s="2">
        <f>IF(OR(C120=6,C120=7),0,IF(B120&lt;=LARGE(Blad1!$G$10:$G$11,1),IF(NOT(F120),VLOOKUP(C120,$H$3:$I$7,2,FALSE),0),0))</f>
        <v>0</v>
      </c>
      <c r="H120" s="2">
        <f t="shared" si="14"/>
        <v>0</v>
      </c>
      <c r="I120" s="2">
        <f>IF(B120&lt;=LARGE(Blad1!$G$10:$G$11,1),I119+H120,I119)</f>
        <v>1</v>
      </c>
      <c r="L120" s="2">
        <f>IF(VLOOKUP(Blad2!C120,Blad2!$H$3:$I$9,2,FALSE)&gt;0,1,0)</f>
        <v>0</v>
      </c>
      <c r="M120" s="2">
        <f>IF(Blad2!G120&gt;0,M119+L120,M119)</f>
        <v>0</v>
      </c>
    </row>
    <row r="121" spans="1:13" x14ac:dyDescent="0.2">
      <c r="A121" s="2">
        <f>IF(B121&gt;IF(Blad1!$G$9=0,Blad1!$G$10,Blad1!$G$11),A120+IF(NOT(F121),0,IF(Blad2!L121=1,1,0)),Blad1!E138)</f>
        <v>0</v>
      </c>
      <c r="B121" s="22">
        <f t="shared" si="15"/>
        <v>95</v>
      </c>
      <c r="C121" s="2">
        <f t="shared" si="10"/>
        <v>3</v>
      </c>
      <c r="D121" s="4">
        <f t="shared" si="11"/>
        <v>0</v>
      </c>
      <c r="E121" s="4">
        <f t="shared" si="12"/>
        <v>0</v>
      </c>
      <c r="F121" s="2" t="b">
        <f t="shared" si="13"/>
        <v>1</v>
      </c>
      <c r="G121" s="2">
        <f>IF(OR(C121=6,C121=7),0,IF(B121&lt;=LARGE(Blad1!$G$10:$G$11,1),IF(NOT(F121),VLOOKUP(C121,$H$3:$I$7,2,FALSE),0),0))</f>
        <v>0</v>
      </c>
      <c r="H121" s="2">
        <f t="shared" si="14"/>
        <v>0</v>
      </c>
      <c r="I121" s="2">
        <f>IF(B121&lt;=LARGE(Blad1!$G$10:$G$11,1),I120+H121,I120)</f>
        <v>1</v>
      </c>
      <c r="L121" s="2">
        <f>IF(VLOOKUP(Blad2!C121,Blad2!$H$3:$I$9,2,FALSE)&gt;0,1,0)</f>
        <v>0</v>
      </c>
      <c r="M121" s="2">
        <f>IF(Blad2!G121&gt;0,M120+L121,M120)</f>
        <v>0</v>
      </c>
    </row>
    <row r="122" spans="1:13" x14ac:dyDescent="0.2">
      <c r="A122" s="2">
        <f>IF(B122&gt;IF(Blad1!$G$9=0,Blad1!$G$10,Blad1!$G$11),A121+IF(NOT(F122),0,IF(Blad2!L122=1,1,0)),Blad1!E139)</f>
        <v>0</v>
      </c>
      <c r="B122" s="22">
        <f t="shared" si="15"/>
        <v>96</v>
      </c>
      <c r="C122" s="2">
        <f t="shared" si="10"/>
        <v>4</v>
      </c>
      <c r="D122" s="4">
        <f t="shared" si="11"/>
        <v>0</v>
      </c>
      <c r="E122" s="4">
        <f t="shared" si="12"/>
        <v>0</v>
      </c>
      <c r="F122" s="2" t="b">
        <f t="shared" si="13"/>
        <v>1</v>
      </c>
      <c r="G122" s="2">
        <f>IF(OR(C122=6,C122=7),0,IF(B122&lt;=LARGE(Blad1!$G$10:$G$11,1),IF(NOT(F122),VLOOKUP(C122,$H$3:$I$7,2,FALSE),0),0))</f>
        <v>0</v>
      </c>
      <c r="H122" s="2">
        <f t="shared" si="14"/>
        <v>0</v>
      </c>
      <c r="I122" s="2">
        <f>IF(B122&lt;=LARGE(Blad1!$G$10:$G$11,1),I121+H122,I121)</f>
        <v>1</v>
      </c>
      <c r="L122" s="2">
        <f>IF(VLOOKUP(Blad2!C122,Blad2!$H$3:$I$9,2,FALSE)&gt;0,1,0)</f>
        <v>0</v>
      </c>
      <c r="M122" s="2">
        <f>IF(Blad2!G122&gt;0,M121+L122,M121)</f>
        <v>0</v>
      </c>
    </row>
    <row r="123" spans="1:13" x14ac:dyDescent="0.2">
      <c r="A123" s="2">
        <f>IF(B123&gt;IF(Blad1!$G$9=0,Blad1!$G$10,Blad1!$G$11),A122+IF(NOT(F123),0,IF(Blad2!L123=1,1,0)),Blad1!E140)</f>
        <v>0</v>
      </c>
      <c r="B123" s="22">
        <f t="shared" si="15"/>
        <v>97</v>
      </c>
      <c r="C123" s="2">
        <f t="shared" si="10"/>
        <v>5</v>
      </c>
      <c r="D123" s="4">
        <f t="shared" si="11"/>
        <v>0</v>
      </c>
      <c r="E123" s="4">
        <f t="shared" si="12"/>
        <v>0</v>
      </c>
      <c r="F123" s="2" t="b">
        <f t="shared" si="13"/>
        <v>1</v>
      </c>
      <c r="G123" s="2">
        <f>IF(OR(C123=6,C123=7),0,IF(B123&lt;=LARGE(Blad1!$G$10:$G$11,1),IF(NOT(F123),VLOOKUP(C123,$H$3:$I$7,2,FALSE),0),0))</f>
        <v>0</v>
      </c>
      <c r="H123" s="2">
        <f t="shared" si="14"/>
        <v>0</v>
      </c>
      <c r="I123" s="2">
        <f>IF(B123&lt;=LARGE(Blad1!$G$10:$G$11,1),I122+H123,I122)</f>
        <v>1</v>
      </c>
      <c r="L123" s="2">
        <f>IF(VLOOKUP(Blad2!C123,Blad2!$H$3:$I$9,2,FALSE)&gt;0,1,0)</f>
        <v>0</v>
      </c>
      <c r="M123" s="2">
        <f>IF(Blad2!G123&gt;0,M122+L123,M122)</f>
        <v>0</v>
      </c>
    </row>
    <row r="124" spans="1:13" x14ac:dyDescent="0.2">
      <c r="A124" s="2">
        <f>IF(B124&gt;IF(Blad1!$G$9=0,Blad1!$G$10,Blad1!$G$11),A123+IF(NOT(F124),0,IF(Blad2!L124=1,1,0)),Blad1!E141)</f>
        <v>0</v>
      </c>
      <c r="B124" s="22">
        <f t="shared" si="15"/>
        <v>98</v>
      </c>
      <c r="C124" s="2">
        <f t="shared" si="10"/>
        <v>6</v>
      </c>
      <c r="D124" s="4">
        <f t="shared" si="11"/>
        <v>0</v>
      </c>
      <c r="E124" s="4">
        <f t="shared" si="12"/>
        <v>0</v>
      </c>
      <c r="F124" s="2" t="b">
        <f t="shared" si="13"/>
        <v>1</v>
      </c>
      <c r="G124" s="2">
        <f>IF(OR(C124=6,C124=7),0,IF(B124&lt;=LARGE(Blad1!$G$10:$G$11,1),IF(NOT(F124),VLOOKUP(C124,$H$3:$I$7,2,FALSE),0),0))</f>
        <v>0</v>
      </c>
      <c r="H124" s="2">
        <f t="shared" si="14"/>
        <v>0</v>
      </c>
      <c r="I124" s="2">
        <f>IF(B124&lt;=LARGE(Blad1!$G$10:$G$11,1),I123+H124,I123)</f>
        <v>1</v>
      </c>
      <c r="L124" s="2">
        <f>IF(VLOOKUP(Blad2!C124,Blad2!$H$3:$I$9,2,FALSE)&gt;0,1,0)</f>
        <v>0</v>
      </c>
      <c r="M124" s="2">
        <f>IF(Blad2!G124&gt;0,M123+L124,M123)</f>
        <v>0</v>
      </c>
    </row>
    <row r="125" spans="1:13" x14ac:dyDescent="0.2">
      <c r="A125" s="2">
        <f>IF(B125&gt;IF(Blad1!$G$9=0,Blad1!$G$10,Blad1!$G$11),A124+IF(NOT(F125),0,IF(Blad2!L125=1,1,0)),Blad1!E142)</f>
        <v>0</v>
      </c>
      <c r="B125" s="22">
        <f t="shared" si="15"/>
        <v>99</v>
      </c>
      <c r="C125" s="2">
        <f t="shared" si="10"/>
        <v>7</v>
      </c>
      <c r="D125" s="4">
        <f t="shared" si="11"/>
        <v>0</v>
      </c>
      <c r="E125" s="4">
        <f t="shared" si="12"/>
        <v>0</v>
      </c>
      <c r="F125" s="2" t="b">
        <f t="shared" si="13"/>
        <v>1</v>
      </c>
      <c r="G125" s="2">
        <f>IF(OR(C125=6,C125=7),0,IF(B125&lt;=LARGE(Blad1!$G$10:$G$11,1),IF(NOT(F125),VLOOKUP(C125,$H$3:$I$7,2,FALSE),0),0))</f>
        <v>0</v>
      </c>
      <c r="H125" s="2">
        <f t="shared" si="14"/>
        <v>0</v>
      </c>
      <c r="I125" s="2">
        <f>IF(B125&lt;=LARGE(Blad1!$G$10:$G$11,1),I124+H125,I124)</f>
        <v>1</v>
      </c>
      <c r="L125" s="2">
        <f>IF(VLOOKUP(Blad2!C125,Blad2!$H$3:$I$9,2,FALSE)&gt;0,1,0)</f>
        <v>0</v>
      </c>
      <c r="M125" s="2">
        <f>IF(Blad2!G125&gt;0,M124+L125,M124)</f>
        <v>0</v>
      </c>
    </row>
    <row r="126" spans="1:13" x14ac:dyDescent="0.2">
      <c r="A126" s="2">
        <f>IF(B126&gt;IF(Blad1!$G$9=0,Blad1!$G$10,Blad1!$G$11),A125+IF(NOT(F126),0,IF(Blad2!L126=1,1,0)),Blad1!E143)</f>
        <v>0</v>
      </c>
      <c r="B126" s="22">
        <f t="shared" si="15"/>
        <v>100</v>
      </c>
      <c r="C126" s="2">
        <f t="shared" si="10"/>
        <v>1</v>
      </c>
      <c r="D126" s="4">
        <f t="shared" si="11"/>
        <v>0</v>
      </c>
      <c r="E126" s="4">
        <f t="shared" si="12"/>
        <v>0</v>
      </c>
      <c r="F126" s="2" t="b">
        <f t="shared" si="13"/>
        <v>1</v>
      </c>
      <c r="G126" s="2">
        <f>IF(OR(C126=6,C126=7),0,IF(B126&lt;=LARGE(Blad1!$G$10:$G$11,1),IF(NOT(F126),VLOOKUP(C126,$H$3:$I$7,2,FALSE),0),0))</f>
        <v>0</v>
      </c>
      <c r="H126" s="2">
        <f t="shared" si="14"/>
        <v>0</v>
      </c>
      <c r="I126" s="2">
        <f>IF(B126&lt;=LARGE(Blad1!$G$10:$G$11,1),I125+H126,I125)</f>
        <v>1</v>
      </c>
      <c r="L126" s="2">
        <f>IF(VLOOKUP(Blad2!C126,Blad2!$H$3:$I$9,2,FALSE)&gt;0,1,0)</f>
        <v>0</v>
      </c>
      <c r="M126" s="2">
        <f>IF(Blad2!G126&gt;0,M125+L126,M125)</f>
        <v>0</v>
      </c>
    </row>
    <row r="127" spans="1:13" x14ac:dyDescent="0.2">
      <c r="A127" s="2">
        <f>IF(B127&gt;IF(Blad1!$G$9=0,Blad1!$G$10,Blad1!$G$11),A126+IF(NOT(F127),0,IF(Blad2!L127=1,1,0)),Blad1!E144)</f>
        <v>0</v>
      </c>
      <c r="B127" s="22">
        <f t="shared" si="15"/>
        <v>101</v>
      </c>
      <c r="C127" s="2">
        <f t="shared" si="10"/>
        <v>2</v>
      </c>
      <c r="D127" s="4">
        <f t="shared" si="11"/>
        <v>0</v>
      </c>
      <c r="E127" s="4">
        <f t="shared" si="12"/>
        <v>0</v>
      </c>
      <c r="F127" s="2" t="b">
        <f t="shared" si="13"/>
        <v>1</v>
      </c>
      <c r="G127" s="2">
        <f>IF(OR(C127=6,C127=7),0,IF(B127&lt;=LARGE(Blad1!$G$10:$G$11,1),IF(NOT(F127),VLOOKUP(C127,$H$3:$I$7,2,FALSE),0),0))</f>
        <v>0</v>
      </c>
      <c r="H127" s="2">
        <f t="shared" si="14"/>
        <v>0</v>
      </c>
      <c r="I127" s="2">
        <f>IF(B127&lt;=LARGE(Blad1!$G$10:$G$11,1),I126+H127,I126)</f>
        <v>1</v>
      </c>
      <c r="L127" s="2">
        <f>IF(VLOOKUP(Blad2!C127,Blad2!$H$3:$I$9,2,FALSE)&gt;0,1,0)</f>
        <v>0</v>
      </c>
      <c r="M127" s="2">
        <f>IF(Blad2!G127&gt;0,M126+L127,M126)</f>
        <v>0</v>
      </c>
    </row>
    <row r="128" spans="1:13" x14ac:dyDescent="0.2">
      <c r="A128" s="2">
        <f>IF(B128&gt;IF(Blad1!$G$9=0,Blad1!$G$10,Blad1!$G$11),A127+IF(NOT(F128),0,IF(Blad2!L128=1,1,0)),Blad1!E145)</f>
        <v>0</v>
      </c>
      <c r="B128" s="22">
        <f t="shared" si="15"/>
        <v>102</v>
      </c>
      <c r="C128" s="2">
        <f t="shared" si="10"/>
        <v>3</v>
      </c>
      <c r="D128" s="4">
        <f t="shared" si="11"/>
        <v>0</v>
      </c>
      <c r="E128" s="4">
        <f t="shared" si="12"/>
        <v>0</v>
      </c>
      <c r="F128" s="2" t="b">
        <f t="shared" si="13"/>
        <v>1</v>
      </c>
      <c r="G128" s="2">
        <f>IF(OR(C128=6,C128=7),0,IF(B128&lt;=LARGE(Blad1!$G$10:$G$11,1),IF(NOT(F128),VLOOKUP(C128,$H$3:$I$7,2,FALSE),0),0))</f>
        <v>0</v>
      </c>
      <c r="H128" s="2">
        <f t="shared" si="14"/>
        <v>0</v>
      </c>
      <c r="I128" s="2">
        <f>IF(B128&lt;=LARGE(Blad1!$G$10:$G$11,1),I127+H128,I127)</f>
        <v>1</v>
      </c>
      <c r="L128" s="2">
        <f>IF(VLOOKUP(Blad2!C128,Blad2!$H$3:$I$9,2,FALSE)&gt;0,1,0)</f>
        <v>0</v>
      </c>
      <c r="M128" s="2">
        <f>IF(Blad2!G128&gt;0,M127+L128,M127)</f>
        <v>0</v>
      </c>
    </row>
    <row r="129" spans="1:13" x14ac:dyDescent="0.2">
      <c r="A129" s="2">
        <f>IF(B129&gt;IF(Blad1!$G$9=0,Blad1!$G$10,Blad1!$G$11),A128+IF(NOT(F129),0,IF(Blad2!L129=1,1,0)),Blad1!E146)</f>
        <v>0</v>
      </c>
      <c r="B129" s="22">
        <f t="shared" si="15"/>
        <v>103</v>
      </c>
      <c r="C129" s="2">
        <f t="shared" si="10"/>
        <v>4</v>
      </c>
      <c r="D129" s="4">
        <f t="shared" si="11"/>
        <v>0</v>
      </c>
      <c r="E129" s="4">
        <f t="shared" si="12"/>
        <v>0</v>
      </c>
      <c r="F129" s="2" t="b">
        <f t="shared" si="13"/>
        <v>1</v>
      </c>
      <c r="G129" s="2">
        <f>IF(OR(C129=6,C129=7),0,IF(B129&lt;=LARGE(Blad1!$G$10:$G$11,1),IF(NOT(F129),VLOOKUP(C129,$H$3:$I$7,2,FALSE),0),0))</f>
        <v>0</v>
      </c>
      <c r="H129" s="2">
        <f t="shared" si="14"/>
        <v>0</v>
      </c>
      <c r="I129" s="2">
        <f>IF(B129&lt;=LARGE(Blad1!$G$10:$G$11,1),I128+H129,I128)</f>
        <v>1</v>
      </c>
      <c r="L129" s="2">
        <f>IF(VLOOKUP(Blad2!C129,Blad2!$H$3:$I$9,2,FALSE)&gt;0,1,0)</f>
        <v>0</v>
      </c>
      <c r="M129" s="2">
        <f>IF(Blad2!G129&gt;0,M128+L129,M128)</f>
        <v>0</v>
      </c>
    </row>
    <row r="130" spans="1:13" x14ac:dyDescent="0.2">
      <c r="A130" s="2">
        <f>IF(B130&gt;IF(Blad1!$G$9=0,Blad1!$G$10,Blad1!$G$11),A129+IF(NOT(F130),0,IF(Blad2!L130=1,1,0)),Blad1!E147)</f>
        <v>0</v>
      </c>
      <c r="B130" s="22">
        <f t="shared" si="15"/>
        <v>104</v>
      </c>
      <c r="C130" s="2">
        <f t="shared" si="10"/>
        <v>5</v>
      </c>
      <c r="D130" s="4">
        <f t="shared" si="11"/>
        <v>0</v>
      </c>
      <c r="E130" s="4">
        <f t="shared" si="12"/>
        <v>0</v>
      </c>
      <c r="F130" s="2" t="b">
        <f t="shared" si="13"/>
        <v>1</v>
      </c>
      <c r="G130" s="2">
        <f>IF(OR(C130=6,C130=7),0,IF(B130&lt;=LARGE(Blad1!$G$10:$G$11,1),IF(NOT(F130),VLOOKUP(C130,$H$3:$I$7,2,FALSE),0),0))</f>
        <v>0</v>
      </c>
      <c r="H130" s="2">
        <f t="shared" si="14"/>
        <v>0</v>
      </c>
      <c r="I130" s="2">
        <f>IF(B130&lt;=LARGE(Blad1!$G$10:$G$11,1),I129+H130,I129)</f>
        <v>1</v>
      </c>
      <c r="L130" s="2">
        <f>IF(VLOOKUP(Blad2!C130,Blad2!$H$3:$I$9,2,FALSE)&gt;0,1,0)</f>
        <v>0</v>
      </c>
      <c r="M130" s="2">
        <f>IF(Blad2!G130&gt;0,M129+L130,M129)</f>
        <v>0</v>
      </c>
    </row>
    <row r="131" spans="1:13" x14ac:dyDescent="0.2">
      <c r="A131" s="2">
        <f>IF(B131&gt;IF(Blad1!$G$9=0,Blad1!$G$10,Blad1!$G$11),A130+IF(NOT(F131),0,IF(Blad2!L131=1,1,0)),Blad1!E148)</f>
        <v>0</v>
      </c>
      <c r="B131" s="22">
        <f t="shared" si="15"/>
        <v>105</v>
      </c>
      <c r="C131" s="2">
        <f t="shared" si="10"/>
        <v>6</v>
      </c>
      <c r="D131" s="4">
        <f t="shared" si="11"/>
        <v>0</v>
      </c>
      <c r="E131" s="4">
        <f t="shared" si="12"/>
        <v>0</v>
      </c>
      <c r="F131" s="2" t="b">
        <f t="shared" si="13"/>
        <v>1</v>
      </c>
      <c r="G131" s="2">
        <f>IF(OR(C131=6,C131=7),0,IF(B131&lt;=LARGE(Blad1!$G$10:$G$11,1),IF(NOT(F131),VLOOKUP(C131,$H$3:$I$7,2,FALSE),0),0))</f>
        <v>0</v>
      </c>
      <c r="H131" s="2">
        <f t="shared" si="14"/>
        <v>0</v>
      </c>
      <c r="I131" s="2">
        <f>IF(B131&lt;=LARGE(Blad1!$G$10:$G$11,1),I130+H131,I130)</f>
        <v>1</v>
      </c>
      <c r="L131" s="2">
        <f>IF(VLOOKUP(Blad2!C131,Blad2!$H$3:$I$9,2,FALSE)&gt;0,1,0)</f>
        <v>0</v>
      </c>
      <c r="M131" s="2">
        <f>IF(Blad2!G131&gt;0,M130+L131,M130)</f>
        <v>0</v>
      </c>
    </row>
    <row r="132" spans="1:13" x14ac:dyDescent="0.2">
      <c r="A132" s="2">
        <f>IF(B132&gt;IF(Blad1!$G$9=0,Blad1!$G$10,Blad1!$G$11),A131+IF(NOT(F132),0,IF(Blad2!L132=1,1,0)),Blad1!E149)</f>
        <v>0</v>
      </c>
      <c r="B132" s="22">
        <f t="shared" si="15"/>
        <v>106</v>
      </c>
      <c r="C132" s="2">
        <f t="shared" si="10"/>
        <v>7</v>
      </c>
      <c r="D132" s="4">
        <f t="shared" si="11"/>
        <v>0</v>
      </c>
      <c r="E132" s="4">
        <f t="shared" si="12"/>
        <v>0</v>
      </c>
      <c r="F132" s="2" t="b">
        <f t="shared" si="13"/>
        <v>1</v>
      </c>
      <c r="G132" s="2">
        <f>IF(OR(C132=6,C132=7),0,IF(B132&lt;=LARGE(Blad1!$G$10:$G$11,1),IF(NOT(F132),VLOOKUP(C132,$H$3:$I$7,2,FALSE),0),0))</f>
        <v>0</v>
      </c>
      <c r="H132" s="2">
        <f t="shared" si="14"/>
        <v>0</v>
      </c>
      <c r="I132" s="2">
        <f>IF(B132&lt;=LARGE(Blad1!$G$10:$G$11,1),I131+H132,I131)</f>
        <v>1</v>
      </c>
      <c r="L132" s="2">
        <f>IF(VLOOKUP(Blad2!C132,Blad2!$H$3:$I$9,2,FALSE)&gt;0,1,0)</f>
        <v>0</v>
      </c>
      <c r="M132" s="2">
        <f>IF(Blad2!G132&gt;0,M131+L132,M131)</f>
        <v>0</v>
      </c>
    </row>
    <row r="133" spans="1:13" x14ac:dyDescent="0.2">
      <c r="A133" s="2">
        <f>IF(B133&gt;IF(Blad1!$G$9=0,Blad1!$G$10,Blad1!$G$11),A132+IF(NOT(F133),0,IF(Blad2!L133=1,1,0)),Blad1!E150)</f>
        <v>0</v>
      </c>
      <c r="B133" s="22">
        <f t="shared" si="15"/>
        <v>107</v>
      </c>
      <c r="C133" s="2">
        <f t="shared" si="10"/>
        <v>1</v>
      </c>
      <c r="D133" s="4">
        <f t="shared" si="11"/>
        <v>0</v>
      </c>
      <c r="E133" s="4">
        <f t="shared" si="12"/>
        <v>0</v>
      </c>
      <c r="F133" s="2" t="b">
        <f t="shared" si="13"/>
        <v>1</v>
      </c>
      <c r="G133" s="2">
        <f>IF(OR(C133=6,C133=7),0,IF(B133&lt;=LARGE(Blad1!$G$10:$G$11,1),IF(NOT(F133),VLOOKUP(C133,$H$3:$I$7,2,FALSE),0),0))</f>
        <v>0</v>
      </c>
      <c r="H133" s="2">
        <f t="shared" si="14"/>
        <v>0</v>
      </c>
      <c r="I133" s="2">
        <f>IF(B133&lt;=LARGE(Blad1!$G$10:$G$11,1),I132+H133,I132)</f>
        <v>1</v>
      </c>
      <c r="L133" s="2">
        <f>IF(VLOOKUP(Blad2!C133,Blad2!$H$3:$I$9,2,FALSE)&gt;0,1,0)</f>
        <v>0</v>
      </c>
      <c r="M133" s="2">
        <f>IF(Blad2!G133&gt;0,M132+L133,M132)</f>
        <v>0</v>
      </c>
    </row>
    <row r="134" spans="1:13" x14ac:dyDescent="0.2">
      <c r="A134" s="2">
        <f>IF(B134&gt;IF(Blad1!$G$9=0,Blad1!$G$10,Blad1!$G$11),A133+IF(NOT(F134),0,IF(Blad2!L134=1,1,0)),Blad1!E151)</f>
        <v>0</v>
      </c>
      <c r="B134" s="22">
        <f t="shared" si="15"/>
        <v>108</v>
      </c>
      <c r="C134" s="2">
        <f t="shared" si="10"/>
        <v>2</v>
      </c>
      <c r="D134" s="4">
        <f t="shared" si="11"/>
        <v>0</v>
      </c>
      <c r="E134" s="4">
        <f t="shared" si="12"/>
        <v>0</v>
      </c>
      <c r="F134" s="2" t="b">
        <f t="shared" si="13"/>
        <v>1</v>
      </c>
      <c r="G134" s="2">
        <f>IF(OR(C134=6,C134=7),0,IF(B134&lt;=LARGE(Blad1!$G$10:$G$11,1),IF(NOT(F134),VLOOKUP(C134,$H$3:$I$7,2,FALSE),0),0))</f>
        <v>0</v>
      </c>
      <c r="H134" s="2">
        <f t="shared" si="14"/>
        <v>0</v>
      </c>
      <c r="I134" s="2">
        <f>IF(B134&lt;=LARGE(Blad1!$G$10:$G$11,1),I133+H134,I133)</f>
        <v>1</v>
      </c>
      <c r="L134" s="2">
        <f>IF(VLOOKUP(Blad2!C134,Blad2!$H$3:$I$9,2,FALSE)&gt;0,1,0)</f>
        <v>0</v>
      </c>
      <c r="M134" s="2">
        <f>IF(Blad2!G134&gt;0,M133+L134,M133)</f>
        <v>0</v>
      </c>
    </row>
    <row r="135" spans="1:13" x14ac:dyDescent="0.2">
      <c r="A135" s="2">
        <f>IF(B135&gt;IF(Blad1!$G$9=0,Blad1!$G$10,Blad1!$G$11),A134+IF(NOT(F135),0,IF(Blad2!L135=1,1,0)),Blad1!E152)</f>
        <v>0</v>
      </c>
      <c r="B135" s="22">
        <f t="shared" si="15"/>
        <v>109</v>
      </c>
      <c r="C135" s="2">
        <f t="shared" si="10"/>
        <v>3</v>
      </c>
      <c r="D135" s="4">
        <f t="shared" si="11"/>
        <v>0</v>
      </c>
      <c r="E135" s="4">
        <f t="shared" si="12"/>
        <v>0</v>
      </c>
      <c r="F135" s="2" t="b">
        <f t="shared" si="13"/>
        <v>1</v>
      </c>
      <c r="G135" s="2">
        <f>IF(OR(C135=6,C135=7),0,IF(B135&lt;=LARGE(Blad1!$G$10:$G$11,1),IF(NOT(F135),VLOOKUP(C135,$H$3:$I$7,2,FALSE),0),0))</f>
        <v>0</v>
      </c>
      <c r="H135" s="2">
        <f t="shared" si="14"/>
        <v>0</v>
      </c>
      <c r="I135" s="2">
        <f>IF(B135&lt;=LARGE(Blad1!$G$10:$G$11,1),I134+H135,I134)</f>
        <v>1</v>
      </c>
      <c r="L135" s="2">
        <f>IF(VLOOKUP(Blad2!C135,Blad2!$H$3:$I$9,2,FALSE)&gt;0,1,0)</f>
        <v>0</v>
      </c>
      <c r="M135" s="2">
        <f>IF(Blad2!G135&gt;0,M134+L135,M134)</f>
        <v>0</v>
      </c>
    </row>
    <row r="136" spans="1:13" x14ac:dyDescent="0.2">
      <c r="A136" s="2">
        <f>IF(B136&gt;IF(Blad1!$G$9=0,Blad1!$G$10,Blad1!$G$11),A135+IF(NOT(F136),0,IF(Blad2!L136=1,1,0)),Blad1!E153)</f>
        <v>0</v>
      </c>
      <c r="B136" s="22">
        <f t="shared" si="15"/>
        <v>110</v>
      </c>
      <c r="C136" s="2">
        <f t="shared" si="10"/>
        <v>4</v>
      </c>
      <c r="D136" s="4">
        <f t="shared" si="11"/>
        <v>0</v>
      </c>
      <c r="E136" s="4">
        <f t="shared" si="12"/>
        <v>0</v>
      </c>
      <c r="F136" s="2" t="b">
        <f t="shared" si="13"/>
        <v>1</v>
      </c>
      <c r="G136" s="2">
        <f>IF(OR(C136=6,C136=7),0,IF(B136&lt;=LARGE(Blad1!$G$10:$G$11,1),IF(NOT(F136),VLOOKUP(C136,$H$3:$I$7,2,FALSE),0),0))</f>
        <v>0</v>
      </c>
      <c r="H136" s="2">
        <f t="shared" si="14"/>
        <v>0</v>
      </c>
      <c r="I136" s="2">
        <f>IF(B136&lt;=LARGE(Blad1!$G$10:$G$11,1),I135+H136,I135)</f>
        <v>1</v>
      </c>
      <c r="L136" s="2">
        <f>IF(VLOOKUP(Blad2!C136,Blad2!$H$3:$I$9,2,FALSE)&gt;0,1,0)</f>
        <v>0</v>
      </c>
      <c r="M136" s="2">
        <f>IF(Blad2!G136&gt;0,M135+L136,M135)</f>
        <v>0</v>
      </c>
    </row>
    <row r="137" spans="1:13" x14ac:dyDescent="0.2">
      <c r="A137" s="2">
        <f>IF(B137&gt;IF(Blad1!$G$9=0,Blad1!$G$10,Blad1!$G$11),A136+IF(NOT(F137),0,IF(Blad2!L137=1,1,0)),Blad1!E154)</f>
        <v>0</v>
      </c>
      <c r="B137" s="22">
        <f t="shared" si="15"/>
        <v>111</v>
      </c>
      <c r="C137" s="2">
        <f t="shared" si="10"/>
        <v>5</v>
      </c>
      <c r="D137" s="4">
        <f t="shared" si="11"/>
        <v>0</v>
      </c>
      <c r="E137" s="4">
        <f t="shared" si="12"/>
        <v>0</v>
      </c>
      <c r="F137" s="2" t="b">
        <f t="shared" si="13"/>
        <v>1</v>
      </c>
      <c r="G137" s="2">
        <f>IF(OR(C137=6,C137=7),0,IF(B137&lt;=LARGE(Blad1!$G$10:$G$11,1),IF(NOT(F137),VLOOKUP(C137,$H$3:$I$7,2,FALSE),0),0))</f>
        <v>0</v>
      </c>
      <c r="H137" s="2">
        <f t="shared" si="14"/>
        <v>0</v>
      </c>
      <c r="I137" s="2">
        <f>IF(B137&lt;=LARGE(Blad1!$G$10:$G$11,1),I136+H137,I136)</f>
        <v>1</v>
      </c>
      <c r="L137" s="2">
        <f>IF(VLOOKUP(Blad2!C137,Blad2!$H$3:$I$9,2,FALSE)&gt;0,1,0)</f>
        <v>0</v>
      </c>
      <c r="M137" s="2">
        <f>IF(Blad2!G137&gt;0,M136+L137,M136)</f>
        <v>0</v>
      </c>
    </row>
    <row r="138" spans="1:13" x14ac:dyDescent="0.2">
      <c r="A138" s="2">
        <f>IF(B138&gt;IF(Blad1!$G$9=0,Blad1!$G$10,Blad1!$G$11),A137+IF(NOT(F138),0,IF(Blad2!L138=1,1,0)),Blad1!E155)</f>
        <v>0</v>
      </c>
      <c r="B138" s="22">
        <f t="shared" si="15"/>
        <v>112</v>
      </c>
      <c r="C138" s="2">
        <f t="shared" si="10"/>
        <v>6</v>
      </c>
      <c r="D138" s="4">
        <f t="shared" si="11"/>
        <v>0</v>
      </c>
      <c r="E138" s="4">
        <f t="shared" si="12"/>
        <v>0</v>
      </c>
      <c r="F138" s="2" t="b">
        <f t="shared" si="13"/>
        <v>1</v>
      </c>
      <c r="G138" s="2">
        <f>IF(OR(C138=6,C138=7),0,IF(B138&lt;=LARGE(Blad1!$G$10:$G$11,1),IF(NOT(F138),VLOOKUP(C138,$H$3:$I$7,2,FALSE),0),0))</f>
        <v>0</v>
      </c>
      <c r="H138" s="2">
        <f t="shared" si="14"/>
        <v>0</v>
      </c>
      <c r="I138" s="2">
        <f>IF(B138&lt;=LARGE(Blad1!$G$10:$G$11,1),I137+H138,I137)</f>
        <v>1</v>
      </c>
      <c r="L138" s="2">
        <f>IF(VLOOKUP(Blad2!C138,Blad2!$H$3:$I$9,2,FALSE)&gt;0,1,0)</f>
        <v>0</v>
      </c>
      <c r="M138" s="2">
        <f>IF(Blad2!G138&gt;0,M137+L138,M137)</f>
        <v>0</v>
      </c>
    </row>
    <row r="139" spans="1:13" x14ac:dyDescent="0.2">
      <c r="A139" s="2">
        <f>IF(B139&gt;IF(Blad1!$G$9=0,Blad1!$G$10,Blad1!$G$11),A138+IF(NOT(F139),0,IF(Blad2!L139=1,1,0)),Blad1!E156)</f>
        <v>0</v>
      </c>
      <c r="B139" s="22">
        <f t="shared" si="15"/>
        <v>113</v>
      </c>
      <c r="C139" s="2">
        <f t="shared" si="10"/>
        <v>7</v>
      </c>
      <c r="D139" s="4">
        <f t="shared" si="11"/>
        <v>0</v>
      </c>
      <c r="E139" s="4">
        <f t="shared" si="12"/>
        <v>0</v>
      </c>
      <c r="F139" s="2" t="b">
        <f t="shared" si="13"/>
        <v>1</v>
      </c>
      <c r="G139" s="2">
        <f>IF(OR(C139=6,C139=7),0,IF(B139&lt;=LARGE(Blad1!$G$10:$G$11,1),IF(NOT(F139),VLOOKUP(C139,$H$3:$I$7,2,FALSE),0),0))</f>
        <v>0</v>
      </c>
      <c r="H139" s="2">
        <f t="shared" si="14"/>
        <v>0</v>
      </c>
      <c r="I139" s="2">
        <f>IF(B139&lt;=LARGE(Blad1!$G$10:$G$11,1),I138+H139,I138)</f>
        <v>1</v>
      </c>
      <c r="L139" s="2">
        <f>IF(VLOOKUP(Blad2!C139,Blad2!$H$3:$I$9,2,FALSE)&gt;0,1,0)</f>
        <v>0</v>
      </c>
      <c r="M139" s="2">
        <f>IF(Blad2!G139&gt;0,M138+L139,M138)</f>
        <v>0</v>
      </c>
    </row>
    <row r="140" spans="1:13" x14ac:dyDescent="0.2">
      <c r="A140" s="2">
        <f>IF(B140&gt;IF(Blad1!$G$9=0,Blad1!$G$10,Blad1!$G$11),A139+IF(NOT(F140),0,IF(Blad2!L140=1,1,0)),Blad1!E157)</f>
        <v>0</v>
      </c>
      <c r="B140" s="22">
        <f t="shared" si="15"/>
        <v>114</v>
      </c>
      <c r="C140" s="2">
        <f t="shared" si="10"/>
        <v>1</v>
      </c>
      <c r="D140" s="4">
        <f t="shared" si="11"/>
        <v>0</v>
      </c>
      <c r="E140" s="4">
        <f t="shared" si="12"/>
        <v>0</v>
      </c>
      <c r="F140" s="2" t="b">
        <f t="shared" si="13"/>
        <v>1</v>
      </c>
      <c r="G140" s="2">
        <f>IF(OR(C140=6,C140=7),0,IF(B140&lt;=LARGE(Blad1!$G$10:$G$11,1),IF(NOT(F140),VLOOKUP(C140,$H$3:$I$7,2,FALSE),0),0))</f>
        <v>0</v>
      </c>
      <c r="H140" s="2">
        <f t="shared" si="14"/>
        <v>0</v>
      </c>
      <c r="I140" s="2">
        <f>IF(B140&lt;=LARGE(Blad1!$G$10:$G$11,1),I139+H140,I139)</f>
        <v>1</v>
      </c>
      <c r="L140" s="2">
        <f>IF(VLOOKUP(Blad2!C140,Blad2!$H$3:$I$9,2,FALSE)&gt;0,1,0)</f>
        <v>0</v>
      </c>
      <c r="M140" s="2">
        <f>IF(Blad2!G140&gt;0,M139+L140,M139)</f>
        <v>0</v>
      </c>
    </row>
    <row r="141" spans="1:13" x14ac:dyDescent="0.2">
      <c r="A141" s="2">
        <f>IF(B141&gt;IF(Blad1!$G$9=0,Blad1!$G$10,Blad1!$G$11),A140+IF(NOT(F141),0,IF(Blad2!L141=1,1,0)),Blad1!E158)</f>
        <v>0</v>
      </c>
      <c r="B141" s="22">
        <f t="shared" si="15"/>
        <v>115</v>
      </c>
      <c r="C141" s="2">
        <f t="shared" si="10"/>
        <v>2</v>
      </c>
      <c r="D141" s="4">
        <f t="shared" si="11"/>
        <v>0</v>
      </c>
      <c r="E141" s="4">
        <f t="shared" si="12"/>
        <v>0</v>
      </c>
      <c r="F141" s="2" t="b">
        <f t="shared" si="13"/>
        <v>1</v>
      </c>
      <c r="G141" s="2">
        <f>IF(OR(C141=6,C141=7),0,IF(B141&lt;=LARGE(Blad1!$G$10:$G$11,1),IF(NOT(F141),VLOOKUP(C141,$H$3:$I$7,2,FALSE),0),0))</f>
        <v>0</v>
      </c>
      <c r="H141" s="2">
        <f t="shared" si="14"/>
        <v>0</v>
      </c>
      <c r="I141" s="2">
        <f>IF(B141&lt;=LARGE(Blad1!$G$10:$G$11,1),I140+H141,I140)</f>
        <v>1</v>
      </c>
      <c r="L141" s="2">
        <f>IF(VLOOKUP(Blad2!C141,Blad2!$H$3:$I$9,2,FALSE)&gt;0,1,0)</f>
        <v>0</v>
      </c>
      <c r="M141" s="2">
        <f>IF(Blad2!G141&gt;0,M140+L141,M140)</f>
        <v>0</v>
      </c>
    </row>
    <row r="142" spans="1:13" x14ac:dyDescent="0.2">
      <c r="A142" s="2">
        <f>IF(B142&gt;IF(Blad1!$G$9=0,Blad1!$G$10,Blad1!$G$11),A141+IF(NOT(F142),0,IF(Blad2!L142=1,1,0)),Blad1!E159)</f>
        <v>0</v>
      </c>
      <c r="B142" s="22">
        <f t="shared" si="15"/>
        <v>116</v>
      </c>
      <c r="C142" s="2">
        <f t="shared" si="10"/>
        <v>3</v>
      </c>
      <c r="D142" s="4">
        <f t="shared" si="11"/>
        <v>0</v>
      </c>
      <c r="E142" s="4">
        <f t="shared" si="12"/>
        <v>0</v>
      </c>
      <c r="F142" s="2" t="b">
        <f t="shared" si="13"/>
        <v>1</v>
      </c>
      <c r="G142" s="2">
        <f>IF(OR(C142=6,C142=7),0,IF(B142&lt;=LARGE(Blad1!$G$10:$G$11,1),IF(NOT(F142),VLOOKUP(C142,$H$3:$I$7,2,FALSE),0),0))</f>
        <v>0</v>
      </c>
      <c r="H142" s="2">
        <f t="shared" si="14"/>
        <v>0</v>
      </c>
      <c r="I142" s="2">
        <f>IF(B142&lt;=LARGE(Blad1!$G$10:$G$11,1),I141+H142,I141)</f>
        <v>1</v>
      </c>
      <c r="L142" s="2">
        <f>IF(VLOOKUP(Blad2!C142,Blad2!$H$3:$I$9,2,FALSE)&gt;0,1,0)</f>
        <v>0</v>
      </c>
      <c r="M142" s="2">
        <f>IF(Blad2!G142&gt;0,M141+L142,M141)</f>
        <v>0</v>
      </c>
    </row>
    <row r="143" spans="1:13" x14ac:dyDescent="0.2">
      <c r="A143" s="2">
        <f>IF(B143&gt;IF(Blad1!$G$9=0,Blad1!$G$10,Blad1!$G$11),A142+IF(NOT(F143),0,IF(Blad2!L143=1,1,0)),Blad1!E160)</f>
        <v>0</v>
      </c>
      <c r="B143" s="22">
        <f t="shared" si="15"/>
        <v>117</v>
      </c>
      <c r="C143" s="2">
        <f t="shared" si="10"/>
        <v>4</v>
      </c>
      <c r="D143" s="4">
        <f t="shared" si="11"/>
        <v>0</v>
      </c>
      <c r="E143" s="4">
        <f t="shared" si="12"/>
        <v>0</v>
      </c>
      <c r="F143" s="2" t="b">
        <f t="shared" si="13"/>
        <v>1</v>
      </c>
      <c r="G143" s="2">
        <f>IF(OR(C143=6,C143=7),0,IF(B143&lt;=LARGE(Blad1!$G$10:$G$11,1),IF(NOT(F143),VLOOKUP(C143,$H$3:$I$7,2,FALSE),0),0))</f>
        <v>0</v>
      </c>
      <c r="H143" s="2">
        <f t="shared" si="14"/>
        <v>0</v>
      </c>
      <c r="I143" s="2">
        <f>IF(B143&lt;=LARGE(Blad1!$G$10:$G$11,1),I142+H143,I142)</f>
        <v>1</v>
      </c>
      <c r="L143" s="2">
        <f>IF(VLOOKUP(Blad2!C143,Blad2!$H$3:$I$9,2,FALSE)&gt;0,1,0)</f>
        <v>0</v>
      </c>
      <c r="M143" s="2">
        <f>IF(Blad2!G143&gt;0,M142+L143,M142)</f>
        <v>0</v>
      </c>
    </row>
    <row r="144" spans="1:13" x14ac:dyDescent="0.2">
      <c r="A144" s="2">
        <f>IF(B144&gt;IF(Blad1!$G$9=0,Blad1!$G$10,Blad1!$G$11),A143+IF(NOT(F144),0,IF(Blad2!L144=1,1,0)),Blad1!E161)</f>
        <v>0</v>
      </c>
      <c r="B144" s="22">
        <f t="shared" si="15"/>
        <v>118</v>
      </c>
      <c r="C144" s="2">
        <f t="shared" si="10"/>
        <v>5</v>
      </c>
      <c r="D144" s="4">
        <f t="shared" si="11"/>
        <v>0</v>
      </c>
      <c r="E144" s="4">
        <f t="shared" si="12"/>
        <v>0</v>
      </c>
      <c r="F144" s="2" t="b">
        <f t="shared" si="13"/>
        <v>1</v>
      </c>
      <c r="G144" s="2">
        <f>IF(OR(C144=6,C144=7),0,IF(B144&lt;=LARGE(Blad1!$G$10:$G$11,1),IF(NOT(F144),VLOOKUP(C144,$H$3:$I$7,2,FALSE),0),0))</f>
        <v>0</v>
      </c>
      <c r="H144" s="2">
        <f t="shared" si="14"/>
        <v>0</v>
      </c>
      <c r="I144" s="2">
        <f>IF(B144&lt;=LARGE(Blad1!$G$10:$G$11,1),I143+H144,I143)</f>
        <v>1</v>
      </c>
      <c r="L144" s="2">
        <f>IF(VLOOKUP(Blad2!C144,Blad2!$H$3:$I$9,2,FALSE)&gt;0,1,0)</f>
        <v>0</v>
      </c>
      <c r="M144" s="2">
        <f>IF(Blad2!G144&gt;0,M143+L144,M143)</f>
        <v>0</v>
      </c>
    </row>
    <row r="145" spans="1:13" x14ac:dyDescent="0.2">
      <c r="A145" s="2">
        <f>IF(B145&gt;IF(Blad1!$G$9=0,Blad1!$G$10,Blad1!$G$11),A144+IF(NOT(F145),0,IF(Blad2!L145=1,1,0)),Blad1!E162)</f>
        <v>0</v>
      </c>
      <c r="B145" s="22">
        <f t="shared" si="15"/>
        <v>119</v>
      </c>
      <c r="C145" s="2">
        <f t="shared" si="10"/>
        <v>6</v>
      </c>
      <c r="D145" s="4">
        <f t="shared" si="11"/>
        <v>0</v>
      </c>
      <c r="E145" s="4">
        <f t="shared" si="12"/>
        <v>0</v>
      </c>
      <c r="F145" s="2" t="b">
        <f t="shared" si="13"/>
        <v>1</v>
      </c>
      <c r="G145" s="2">
        <f>IF(OR(C145=6,C145=7),0,IF(B145&lt;=LARGE(Blad1!$G$10:$G$11,1),IF(NOT(F145),VLOOKUP(C145,$H$3:$I$7,2,FALSE),0),0))</f>
        <v>0</v>
      </c>
      <c r="H145" s="2">
        <f t="shared" si="14"/>
        <v>0</v>
      </c>
      <c r="I145" s="2">
        <f>IF(B145&lt;=LARGE(Blad1!$G$10:$G$11,1),I144+H145,I144)</f>
        <v>1</v>
      </c>
      <c r="L145" s="2">
        <f>IF(VLOOKUP(Blad2!C145,Blad2!$H$3:$I$9,2,FALSE)&gt;0,1,0)</f>
        <v>0</v>
      </c>
      <c r="M145" s="2">
        <f>IF(Blad2!G145&gt;0,M144+L145,M144)</f>
        <v>0</v>
      </c>
    </row>
    <row r="146" spans="1:13" x14ac:dyDescent="0.2">
      <c r="A146" s="2">
        <f>IF(B146&gt;IF(Blad1!$G$9=0,Blad1!$G$10,Blad1!$G$11),A145+IF(NOT(F146),0,IF(Blad2!L146=1,1,0)),Blad1!E163)</f>
        <v>0</v>
      </c>
      <c r="B146" s="22">
        <f t="shared" si="15"/>
        <v>120</v>
      </c>
      <c r="C146" s="2">
        <f t="shared" si="10"/>
        <v>7</v>
      </c>
      <c r="D146" s="4">
        <f t="shared" si="11"/>
        <v>0</v>
      </c>
      <c r="E146" s="4">
        <f t="shared" si="12"/>
        <v>0</v>
      </c>
      <c r="F146" s="2" t="b">
        <f t="shared" si="13"/>
        <v>1</v>
      </c>
      <c r="G146" s="2">
        <f>IF(OR(C146=6,C146=7),0,IF(B146&lt;=LARGE(Blad1!$G$10:$G$11,1),IF(NOT(F146),VLOOKUP(C146,$H$3:$I$7,2,FALSE),0),0))</f>
        <v>0</v>
      </c>
      <c r="H146" s="2">
        <f t="shared" si="14"/>
        <v>0</v>
      </c>
      <c r="I146" s="2">
        <f>IF(B146&lt;=LARGE(Blad1!$G$10:$G$11,1),I145+H146,I145)</f>
        <v>1</v>
      </c>
      <c r="L146" s="2">
        <f>IF(VLOOKUP(Blad2!C146,Blad2!$H$3:$I$9,2,FALSE)&gt;0,1,0)</f>
        <v>0</v>
      </c>
      <c r="M146" s="2">
        <f>IF(Blad2!G146&gt;0,M145+L146,M145)</f>
        <v>0</v>
      </c>
    </row>
    <row r="147" spans="1:13" x14ac:dyDescent="0.2">
      <c r="A147" s="2">
        <f>IF(B147&gt;IF(Blad1!$G$9=0,Blad1!$G$10,Blad1!$G$11),A146+IF(NOT(F147),0,IF(Blad2!L147=1,1,0)),Blad1!E164)</f>
        <v>0</v>
      </c>
      <c r="B147" s="22">
        <f t="shared" si="15"/>
        <v>121</v>
      </c>
      <c r="C147" s="2">
        <f t="shared" si="10"/>
        <v>1</v>
      </c>
      <c r="D147" s="4">
        <f t="shared" si="11"/>
        <v>0</v>
      </c>
      <c r="E147" s="4">
        <f t="shared" si="12"/>
        <v>0</v>
      </c>
      <c r="F147" s="2" t="b">
        <f t="shared" si="13"/>
        <v>1</v>
      </c>
      <c r="G147" s="2">
        <f>IF(OR(C147=6,C147=7),0,IF(B147&lt;=LARGE(Blad1!$G$10:$G$11,1),IF(NOT(F147),VLOOKUP(C147,$H$3:$I$7,2,FALSE),0),0))</f>
        <v>0</v>
      </c>
      <c r="H147" s="2">
        <f t="shared" si="14"/>
        <v>0</v>
      </c>
      <c r="I147" s="2">
        <f>IF(B147&lt;=LARGE(Blad1!$G$10:$G$11,1),I146+H147,I146)</f>
        <v>1</v>
      </c>
      <c r="L147" s="2">
        <f>IF(VLOOKUP(Blad2!C147,Blad2!$H$3:$I$9,2,FALSE)&gt;0,1,0)</f>
        <v>0</v>
      </c>
      <c r="M147" s="2">
        <f>IF(Blad2!G147&gt;0,M146+L147,M146)</f>
        <v>0</v>
      </c>
    </row>
    <row r="148" spans="1:13" x14ac:dyDescent="0.2">
      <c r="A148" s="2">
        <f>IF(B148&gt;IF(Blad1!$G$9=0,Blad1!$G$10,Blad1!$G$11),A147+IF(NOT(F148),0,IF(Blad2!L148=1,1,0)),Blad1!E165)</f>
        <v>0</v>
      </c>
      <c r="B148" s="22">
        <f t="shared" si="15"/>
        <v>122</v>
      </c>
      <c r="C148" s="2">
        <f t="shared" si="10"/>
        <v>2</v>
      </c>
      <c r="D148" s="4">
        <f t="shared" si="11"/>
        <v>0</v>
      </c>
      <c r="E148" s="4">
        <f t="shared" si="12"/>
        <v>0</v>
      </c>
      <c r="F148" s="2" t="b">
        <f t="shared" si="13"/>
        <v>1</v>
      </c>
      <c r="G148" s="2">
        <f>IF(OR(C148=6,C148=7),0,IF(B148&lt;=LARGE(Blad1!$G$10:$G$11,1),IF(NOT(F148),VLOOKUP(C148,$H$3:$I$7,2,FALSE),0),0))</f>
        <v>0</v>
      </c>
      <c r="H148" s="2">
        <f t="shared" si="14"/>
        <v>0</v>
      </c>
      <c r="I148" s="2">
        <f>IF(B148&lt;=LARGE(Blad1!$G$10:$G$11,1),I147+H148,I147)</f>
        <v>1</v>
      </c>
      <c r="L148" s="2">
        <f>IF(VLOOKUP(Blad2!C148,Blad2!$H$3:$I$9,2,FALSE)&gt;0,1,0)</f>
        <v>0</v>
      </c>
      <c r="M148" s="2">
        <f>IF(Blad2!G148&gt;0,M147+L148,M147)</f>
        <v>0</v>
      </c>
    </row>
    <row r="149" spans="1:13" x14ac:dyDescent="0.2">
      <c r="A149" s="2">
        <f>IF(B149&gt;IF(Blad1!$G$9=0,Blad1!$G$10,Blad1!$G$11),A148+IF(NOT(F149),0,IF(Blad2!L149=1,1,0)),Blad1!E166)</f>
        <v>0</v>
      </c>
      <c r="B149" s="22">
        <f t="shared" si="15"/>
        <v>123</v>
      </c>
      <c r="C149" s="2">
        <f t="shared" si="10"/>
        <v>3</v>
      </c>
      <c r="D149" s="4">
        <f t="shared" si="11"/>
        <v>0</v>
      </c>
      <c r="E149" s="4">
        <f t="shared" si="12"/>
        <v>0</v>
      </c>
      <c r="F149" s="2" t="b">
        <f t="shared" si="13"/>
        <v>1</v>
      </c>
      <c r="G149" s="2">
        <f>IF(OR(C149=6,C149=7),0,IF(B149&lt;=LARGE(Blad1!$G$10:$G$11,1),IF(NOT(F149),VLOOKUP(C149,$H$3:$I$7,2,FALSE),0),0))</f>
        <v>0</v>
      </c>
      <c r="H149" s="2">
        <f t="shared" si="14"/>
        <v>0</v>
      </c>
      <c r="I149" s="2">
        <f>IF(B149&lt;=LARGE(Blad1!$G$10:$G$11,1),I148+H149,I148)</f>
        <v>1</v>
      </c>
      <c r="L149" s="2">
        <f>IF(VLOOKUP(Blad2!C149,Blad2!$H$3:$I$9,2,FALSE)&gt;0,1,0)</f>
        <v>0</v>
      </c>
      <c r="M149" s="2">
        <f>IF(Blad2!G149&gt;0,M148+L149,M148)</f>
        <v>0</v>
      </c>
    </row>
    <row r="150" spans="1:13" x14ac:dyDescent="0.2">
      <c r="A150" s="2">
        <f>IF(B150&gt;IF(Blad1!$G$9=0,Blad1!$G$10,Blad1!$G$11),A149+IF(NOT(F150),0,IF(Blad2!L150=1,1,0)),Blad1!E167)</f>
        <v>0</v>
      </c>
      <c r="B150" s="22">
        <f t="shared" si="15"/>
        <v>124</v>
      </c>
      <c r="C150" s="2">
        <f t="shared" si="10"/>
        <v>4</v>
      </c>
      <c r="D150" s="4">
        <f t="shared" si="11"/>
        <v>0</v>
      </c>
      <c r="E150" s="4">
        <f t="shared" si="12"/>
        <v>0</v>
      </c>
      <c r="F150" s="2" t="b">
        <f t="shared" si="13"/>
        <v>1</v>
      </c>
      <c r="G150" s="2">
        <f>IF(OR(C150=6,C150=7),0,IF(B150&lt;=LARGE(Blad1!$G$10:$G$11,1),IF(NOT(F150),VLOOKUP(C150,$H$3:$I$7,2,FALSE),0),0))</f>
        <v>0</v>
      </c>
      <c r="H150" s="2">
        <f t="shared" si="14"/>
        <v>0</v>
      </c>
      <c r="I150" s="2">
        <f>IF(B150&lt;=LARGE(Blad1!$G$10:$G$11,1),I149+H150,I149)</f>
        <v>1</v>
      </c>
      <c r="L150" s="2">
        <f>IF(VLOOKUP(Blad2!C150,Blad2!$H$3:$I$9,2,FALSE)&gt;0,1,0)</f>
        <v>0</v>
      </c>
      <c r="M150" s="2">
        <f>IF(Blad2!G150&gt;0,M149+L150,M149)</f>
        <v>0</v>
      </c>
    </row>
    <row r="151" spans="1:13" x14ac:dyDescent="0.2">
      <c r="A151" s="2">
        <f>IF(B151&gt;IF(Blad1!$G$9=0,Blad1!$G$10,Blad1!$G$11),A150+IF(NOT(F151),0,IF(Blad2!L151=1,1,0)),Blad1!E168)</f>
        <v>0</v>
      </c>
      <c r="B151" s="22">
        <f t="shared" si="15"/>
        <v>125</v>
      </c>
      <c r="C151" s="2">
        <f t="shared" si="10"/>
        <v>5</v>
      </c>
      <c r="D151" s="4">
        <f t="shared" si="11"/>
        <v>0</v>
      </c>
      <c r="E151" s="4">
        <f t="shared" si="12"/>
        <v>0</v>
      </c>
      <c r="F151" s="2" t="b">
        <f t="shared" si="13"/>
        <v>1</v>
      </c>
      <c r="G151" s="2">
        <f>IF(OR(C151=6,C151=7),0,IF(B151&lt;=LARGE(Blad1!$G$10:$G$11,1),IF(NOT(F151),VLOOKUP(C151,$H$3:$I$7,2,FALSE),0),0))</f>
        <v>0</v>
      </c>
      <c r="H151" s="2">
        <f t="shared" si="14"/>
        <v>0</v>
      </c>
      <c r="I151" s="2">
        <f>IF(B151&lt;=LARGE(Blad1!$G$10:$G$11,1),I150+H151,I150)</f>
        <v>1</v>
      </c>
      <c r="L151" s="2">
        <f>IF(VLOOKUP(Blad2!C151,Blad2!$H$3:$I$9,2,FALSE)&gt;0,1,0)</f>
        <v>0</v>
      </c>
      <c r="M151" s="2">
        <f>IF(Blad2!G151&gt;0,M150+L151,M150)</f>
        <v>0</v>
      </c>
    </row>
    <row r="152" spans="1:13" x14ac:dyDescent="0.2">
      <c r="A152" s="2">
        <f>IF(B152&gt;IF(Blad1!$G$9=0,Blad1!$G$10,Blad1!$G$11),A151+IF(NOT(F152),0,IF(Blad2!L152=1,1,0)),Blad1!E169)</f>
        <v>0</v>
      </c>
      <c r="B152" s="22">
        <f t="shared" si="15"/>
        <v>126</v>
      </c>
      <c r="C152" s="2">
        <f t="shared" si="10"/>
        <v>6</v>
      </c>
      <c r="D152" s="4">
        <f t="shared" si="11"/>
        <v>0</v>
      </c>
      <c r="E152" s="4">
        <f t="shared" si="12"/>
        <v>0</v>
      </c>
      <c r="F152" s="2" t="b">
        <f t="shared" si="13"/>
        <v>1</v>
      </c>
      <c r="G152" s="2">
        <f>IF(OR(C152=6,C152=7),0,IF(B152&lt;=LARGE(Blad1!$G$10:$G$11,1),IF(NOT(F152),VLOOKUP(C152,$H$3:$I$7,2,FALSE),0),0))</f>
        <v>0</v>
      </c>
      <c r="H152" s="2">
        <f t="shared" si="14"/>
        <v>0</v>
      </c>
      <c r="I152" s="2">
        <f>IF(B152&lt;=LARGE(Blad1!$G$10:$G$11,1),I151+H152,I151)</f>
        <v>1</v>
      </c>
      <c r="L152" s="2">
        <f>IF(VLOOKUP(Blad2!C152,Blad2!$H$3:$I$9,2,FALSE)&gt;0,1,0)</f>
        <v>0</v>
      </c>
      <c r="M152" s="2">
        <f>IF(Blad2!G152&gt;0,M151+L152,M151)</f>
        <v>0</v>
      </c>
    </row>
    <row r="153" spans="1:13" x14ac:dyDescent="0.2">
      <c r="A153" s="2">
        <f>IF(B153&gt;IF(Blad1!$G$9=0,Blad1!$G$10,Blad1!$G$11),A152+IF(NOT(F153),0,IF(Blad2!L153=1,1,0)),Blad1!E170)</f>
        <v>0</v>
      </c>
      <c r="B153" s="22">
        <f t="shared" si="15"/>
        <v>127</v>
      </c>
      <c r="C153" s="2">
        <f t="shared" si="10"/>
        <v>7</v>
      </c>
      <c r="D153" s="4">
        <f t="shared" si="11"/>
        <v>0</v>
      </c>
      <c r="E153" s="4">
        <f t="shared" si="12"/>
        <v>0</v>
      </c>
      <c r="F153" s="2" t="b">
        <f t="shared" si="13"/>
        <v>1</v>
      </c>
      <c r="G153" s="2">
        <f>IF(OR(C153=6,C153=7),0,IF(B153&lt;=LARGE(Blad1!$G$10:$G$11,1),IF(NOT(F153),VLOOKUP(C153,$H$3:$I$7,2,FALSE),0),0))</f>
        <v>0</v>
      </c>
      <c r="H153" s="2">
        <f t="shared" si="14"/>
        <v>0</v>
      </c>
      <c r="I153" s="2">
        <f>IF(B153&lt;=LARGE(Blad1!$G$10:$G$11,1),I152+H153,I152)</f>
        <v>1</v>
      </c>
      <c r="L153" s="2">
        <f>IF(VLOOKUP(Blad2!C153,Blad2!$H$3:$I$9,2,FALSE)&gt;0,1,0)</f>
        <v>0</v>
      </c>
      <c r="M153" s="2">
        <f>IF(Blad2!G153&gt;0,M152+L153,M152)</f>
        <v>0</v>
      </c>
    </row>
    <row r="154" spans="1:13" x14ac:dyDescent="0.2">
      <c r="A154" s="2">
        <f>IF(B154&gt;IF(Blad1!$G$9=0,Blad1!$G$10,Blad1!$G$11),A153+IF(NOT(F154),0,IF(Blad2!L154=1,1,0)),Blad1!E171)</f>
        <v>0</v>
      </c>
      <c r="B154" s="22">
        <f t="shared" si="15"/>
        <v>128</v>
      </c>
      <c r="C154" s="2">
        <f t="shared" ref="C154:C217" si="16">WEEKDAY(B154,2)</f>
        <v>1</v>
      </c>
      <c r="D154" s="4">
        <f t="shared" ref="D154:D217" si="17">VLOOKUP(B154,$D$14:$D$25,1)</f>
        <v>0</v>
      </c>
      <c r="E154" s="4">
        <f t="shared" ref="E154:E217" si="18">VLOOKUP(B154,$D$14:$E$25,2)</f>
        <v>0</v>
      </c>
      <c r="F154" s="2" t="b">
        <f t="shared" ref="F154:F217" si="19">IF(AND(B154&gt;=D154,B154&lt;=E154),FALSE,TRUE)</f>
        <v>1</v>
      </c>
      <c r="G154" s="2">
        <f>IF(OR(C154=6,C154=7),0,IF(B154&lt;=LARGE(Blad1!$G$10:$G$11,1),IF(NOT(F154),VLOOKUP(C154,$H$3:$I$7,2,FALSE),0),0))</f>
        <v>0</v>
      </c>
      <c r="H154" s="2">
        <f t="shared" ref="H154:H217" si="20">IF(NOT(F154),1,0)</f>
        <v>0</v>
      </c>
      <c r="I154" s="2">
        <f>IF(B154&lt;=LARGE(Blad1!$G$10:$G$11,1),I153+H154,I153)</f>
        <v>1</v>
      </c>
      <c r="L154" s="2">
        <f>IF(VLOOKUP(Blad2!C154,Blad2!$H$3:$I$9,2,FALSE)&gt;0,1,0)</f>
        <v>0</v>
      </c>
      <c r="M154" s="2">
        <f>IF(Blad2!G154&gt;0,M153+L154,M153)</f>
        <v>0</v>
      </c>
    </row>
    <row r="155" spans="1:13" x14ac:dyDescent="0.2">
      <c r="A155" s="2">
        <f>IF(B155&gt;IF(Blad1!$G$9=0,Blad1!$G$10,Blad1!$G$11),A154+IF(NOT(F155),0,IF(Blad2!L155=1,1,0)),Blad1!E172)</f>
        <v>0</v>
      </c>
      <c r="B155" s="22">
        <f t="shared" ref="B155:B218" si="21">B154+1</f>
        <v>129</v>
      </c>
      <c r="C155" s="2">
        <f t="shared" si="16"/>
        <v>2</v>
      </c>
      <c r="D155" s="4">
        <f t="shared" si="17"/>
        <v>0</v>
      </c>
      <c r="E155" s="4">
        <f t="shared" si="18"/>
        <v>0</v>
      </c>
      <c r="F155" s="2" t="b">
        <f t="shared" si="19"/>
        <v>1</v>
      </c>
      <c r="G155" s="2">
        <f>IF(OR(C155=6,C155=7),0,IF(B155&lt;=LARGE(Blad1!$G$10:$G$11,1),IF(NOT(F155),VLOOKUP(C155,$H$3:$I$7,2,FALSE),0),0))</f>
        <v>0</v>
      </c>
      <c r="H155" s="2">
        <f t="shared" si="20"/>
        <v>0</v>
      </c>
      <c r="I155" s="2">
        <f>IF(B155&lt;=LARGE(Blad1!$G$10:$G$11,1),I154+H155,I154)</f>
        <v>1</v>
      </c>
      <c r="L155" s="2">
        <f>IF(VLOOKUP(Blad2!C155,Blad2!$H$3:$I$9,2,FALSE)&gt;0,1,0)</f>
        <v>0</v>
      </c>
      <c r="M155" s="2">
        <f>IF(Blad2!G155&gt;0,M154+L155,M154)</f>
        <v>0</v>
      </c>
    </row>
    <row r="156" spans="1:13" x14ac:dyDescent="0.2">
      <c r="A156" s="2">
        <f>IF(B156&gt;IF(Blad1!$G$9=0,Blad1!$G$10,Blad1!$G$11),A155+IF(NOT(F156),0,IF(Blad2!L156=1,1,0)),Blad1!E173)</f>
        <v>0</v>
      </c>
      <c r="B156" s="22">
        <f t="shared" si="21"/>
        <v>130</v>
      </c>
      <c r="C156" s="2">
        <f t="shared" si="16"/>
        <v>3</v>
      </c>
      <c r="D156" s="4">
        <f t="shared" si="17"/>
        <v>0</v>
      </c>
      <c r="E156" s="4">
        <f t="shared" si="18"/>
        <v>0</v>
      </c>
      <c r="F156" s="2" t="b">
        <f t="shared" si="19"/>
        <v>1</v>
      </c>
      <c r="G156" s="2">
        <f>IF(OR(C156=6,C156=7),0,IF(B156&lt;=LARGE(Blad1!$G$10:$G$11,1),IF(NOT(F156),VLOOKUP(C156,$H$3:$I$7,2,FALSE),0),0))</f>
        <v>0</v>
      </c>
      <c r="H156" s="2">
        <f t="shared" si="20"/>
        <v>0</v>
      </c>
      <c r="I156" s="2">
        <f>IF(B156&lt;=LARGE(Blad1!$G$10:$G$11,1),I155+H156,I155)</f>
        <v>1</v>
      </c>
      <c r="L156" s="2">
        <f>IF(VLOOKUP(Blad2!C156,Blad2!$H$3:$I$9,2,FALSE)&gt;0,1,0)</f>
        <v>0</v>
      </c>
      <c r="M156" s="2">
        <f>IF(Blad2!G156&gt;0,M155+L156,M155)</f>
        <v>0</v>
      </c>
    </row>
    <row r="157" spans="1:13" x14ac:dyDescent="0.2">
      <c r="A157" s="2">
        <f>IF(B157&gt;IF(Blad1!$G$9=0,Blad1!$G$10,Blad1!$G$11),A156+IF(NOT(F157),0,IF(Blad2!L157=1,1,0)),Blad1!E174)</f>
        <v>0</v>
      </c>
      <c r="B157" s="22">
        <f t="shared" si="21"/>
        <v>131</v>
      </c>
      <c r="C157" s="2">
        <f t="shared" si="16"/>
        <v>4</v>
      </c>
      <c r="D157" s="4">
        <f t="shared" si="17"/>
        <v>0</v>
      </c>
      <c r="E157" s="4">
        <f t="shared" si="18"/>
        <v>0</v>
      </c>
      <c r="F157" s="2" t="b">
        <f t="shared" si="19"/>
        <v>1</v>
      </c>
      <c r="G157" s="2">
        <f>IF(OR(C157=6,C157=7),0,IF(B157&lt;=LARGE(Blad1!$G$10:$G$11,1),IF(NOT(F157),VLOOKUP(C157,$H$3:$I$7,2,FALSE),0),0))</f>
        <v>0</v>
      </c>
      <c r="H157" s="2">
        <f t="shared" si="20"/>
        <v>0</v>
      </c>
      <c r="I157" s="2">
        <f>IF(B157&lt;=LARGE(Blad1!$G$10:$G$11,1),I156+H157,I156)</f>
        <v>1</v>
      </c>
      <c r="L157" s="2">
        <f>IF(VLOOKUP(Blad2!C157,Blad2!$H$3:$I$9,2,FALSE)&gt;0,1,0)</f>
        <v>0</v>
      </c>
      <c r="M157" s="2">
        <f>IF(Blad2!G157&gt;0,M156+L157,M156)</f>
        <v>0</v>
      </c>
    </row>
    <row r="158" spans="1:13" x14ac:dyDescent="0.2">
      <c r="A158" s="2">
        <f>IF(B158&gt;IF(Blad1!$G$9=0,Blad1!$G$10,Blad1!$G$11),A157+IF(NOT(F158),0,IF(Blad2!L158=1,1,0)),Blad1!E175)</f>
        <v>0</v>
      </c>
      <c r="B158" s="22">
        <f t="shared" si="21"/>
        <v>132</v>
      </c>
      <c r="C158" s="2">
        <f t="shared" si="16"/>
        <v>5</v>
      </c>
      <c r="D158" s="4">
        <f t="shared" si="17"/>
        <v>0</v>
      </c>
      <c r="E158" s="4">
        <f t="shared" si="18"/>
        <v>0</v>
      </c>
      <c r="F158" s="2" t="b">
        <f t="shared" si="19"/>
        <v>1</v>
      </c>
      <c r="G158" s="2">
        <f>IF(OR(C158=6,C158=7),0,IF(B158&lt;=LARGE(Blad1!$G$10:$G$11,1),IF(NOT(F158),VLOOKUP(C158,$H$3:$I$7,2,FALSE),0),0))</f>
        <v>0</v>
      </c>
      <c r="H158" s="2">
        <f t="shared" si="20"/>
        <v>0</v>
      </c>
      <c r="I158" s="2">
        <f>IF(B158&lt;=LARGE(Blad1!$G$10:$G$11,1),I157+H158,I157)</f>
        <v>1</v>
      </c>
      <c r="L158" s="2">
        <f>IF(VLOOKUP(Blad2!C158,Blad2!$H$3:$I$9,2,FALSE)&gt;0,1,0)</f>
        <v>0</v>
      </c>
      <c r="M158" s="2">
        <f>IF(Blad2!G158&gt;0,M157+L158,M157)</f>
        <v>0</v>
      </c>
    </row>
    <row r="159" spans="1:13" x14ac:dyDescent="0.2">
      <c r="A159" s="2">
        <f>IF(B159&gt;IF(Blad1!$G$9=0,Blad1!$G$10,Blad1!$G$11),A158+IF(NOT(F159),0,IF(Blad2!L159=1,1,0)),Blad1!E176)</f>
        <v>0</v>
      </c>
      <c r="B159" s="22">
        <f t="shared" si="21"/>
        <v>133</v>
      </c>
      <c r="C159" s="2">
        <f t="shared" si="16"/>
        <v>6</v>
      </c>
      <c r="D159" s="4">
        <f t="shared" si="17"/>
        <v>0</v>
      </c>
      <c r="E159" s="4">
        <f t="shared" si="18"/>
        <v>0</v>
      </c>
      <c r="F159" s="2" t="b">
        <f t="shared" si="19"/>
        <v>1</v>
      </c>
      <c r="G159" s="2">
        <f>IF(OR(C159=6,C159=7),0,IF(B159&lt;=LARGE(Blad1!$G$10:$G$11,1),IF(NOT(F159),VLOOKUP(C159,$H$3:$I$7,2,FALSE),0),0))</f>
        <v>0</v>
      </c>
      <c r="H159" s="2">
        <f t="shared" si="20"/>
        <v>0</v>
      </c>
      <c r="I159" s="2">
        <f>IF(B159&lt;=LARGE(Blad1!$G$10:$G$11,1),I158+H159,I158)</f>
        <v>1</v>
      </c>
      <c r="L159" s="2">
        <f>IF(VLOOKUP(Blad2!C159,Blad2!$H$3:$I$9,2,FALSE)&gt;0,1,0)</f>
        <v>0</v>
      </c>
      <c r="M159" s="2">
        <f>IF(Blad2!G159&gt;0,M158+L159,M158)</f>
        <v>0</v>
      </c>
    </row>
    <row r="160" spans="1:13" x14ac:dyDescent="0.2">
      <c r="A160" s="2">
        <f>IF(B160&gt;IF(Blad1!$G$9=0,Blad1!$G$10,Blad1!$G$11),A159+IF(NOT(F160),0,IF(Blad2!L160=1,1,0)),Blad1!E177)</f>
        <v>0</v>
      </c>
      <c r="B160" s="22">
        <f t="shared" si="21"/>
        <v>134</v>
      </c>
      <c r="C160" s="2">
        <f t="shared" si="16"/>
        <v>7</v>
      </c>
      <c r="D160" s="4">
        <f t="shared" si="17"/>
        <v>0</v>
      </c>
      <c r="E160" s="4">
        <f t="shared" si="18"/>
        <v>0</v>
      </c>
      <c r="F160" s="2" t="b">
        <f t="shared" si="19"/>
        <v>1</v>
      </c>
      <c r="G160" s="2">
        <f>IF(OR(C160=6,C160=7),0,IF(B160&lt;=LARGE(Blad1!$G$10:$G$11,1),IF(NOT(F160),VLOOKUP(C160,$H$3:$I$7,2,FALSE),0),0))</f>
        <v>0</v>
      </c>
      <c r="H160" s="2">
        <f t="shared" si="20"/>
        <v>0</v>
      </c>
      <c r="I160" s="2">
        <f>IF(B160&lt;=LARGE(Blad1!$G$10:$G$11,1),I159+H160,I159)</f>
        <v>1</v>
      </c>
      <c r="L160" s="2">
        <f>IF(VLOOKUP(Blad2!C160,Blad2!$H$3:$I$9,2,FALSE)&gt;0,1,0)</f>
        <v>0</v>
      </c>
      <c r="M160" s="2">
        <f>IF(Blad2!G160&gt;0,M159+L160,M159)</f>
        <v>0</v>
      </c>
    </row>
    <row r="161" spans="1:13" x14ac:dyDescent="0.2">
      <c r="A161" s="2">
        <f>IF(B161&gt;IF(Blad1!$G$9=0,Blad1!$G$10,Blad1!$G$11),A160+IF(NOT(F161),0,IF(Blad2!L161=1,1,0)),Blad1!E178)</f>
        <v>0</v>
      </c>
      <c r="B161" s="22">
        <f t="shared" si="21"/>
        <v>135</v>
      </c>
      <c r="C161" s="2">
        <f t="shared" si="16"/>
        <v>1</v>
      </c>
      <c r="D161" s="4">
        <f t="shared" si="17"/>
        <v>0</v>
      </c>
      <c r="E161" s="4">
        <f t="shared" si="18"/>
        <v>0</v>
      </c>
      <c r="F161" s="2" t="b">
        <f t="shared" si="19"/>
        <v>1</v>
      </c>
      <c r="G161" s="2">
        <f>IF(OR(C161=6,C161=7),0,IF(B161&lt;=LARGE(Blad1!$G$10:$G$11,1),IF(NOT(F161),VLOOKUP(C161,$H$3:$I$7,2,FALSE),0),0))</f>
        <v>0</v>
      </c>
      <c r="H161" s="2">
        <f t="shared" si="20"/>
        <v>0</v>
      </c>
      <c r="I161" s="2">
        <f>IF(B161&lt;=LARGE(Blad1!$G$10:$G$11,1),I160+H161,I160)</f>
        <v>1</v>
      </c>
      <c r="L161" s="2">
        <f>IF(VLOOKUP(Blad2!C161,Blad2!$H$3:$I$9,2,FALSE)&gt;0,1,0)</f>
        <v>0</v>
      </c>
      <c r="M161" s="2">
        <f>IF(Blad2!G161&gt;0,M160+L161,M160)</f>
        <v>0</v>
      </c>
    </row>
    <row r="162" spans="1:13" x14ac:dyDescent="0.2">
      <c r="A162" s="2">
        <f>IF(B162&gt;IF(Blad1!$G$9=0,Blad1!$G$10,Blad1!$G$11),A161+IF(NOT(F162),0,IF(Blad2!L162=1,1,0)),Blad1!E179)</f>
        <v>0</v>
      </c>
      <c r="B162" s="22">
        <f t="shared" si="21"/>
        <v>136</v>
      </c>
      <c r="C162" s="2">
        <f t="shared" si="16"/>
        <v>2</v>
      </c>
      <c r="D162" s="4">
        <f t="shared" si="17"/>
        <v>0</v>
      </c>
      <c r="E162" s="4">
        <f t="shared" si="18"/>
        <v>0</v>
      </c>
      <c r="F162" s="2" t="b">
        <f t="shared" si="19"/>
        <v>1</v>
      </c>
      <c r="G162" s="2">
        <f>IF(OR(C162=6,C162=7),0,IF(B162&lt;=LARGE(Blad1!$G$10:$G$11,1),IF(NOT(F162),VLOOKUP(C162,$H$3:$I$7,2,FALSE),0),0))</f>
        <v>0</v>
      </c>
      <c r="H162" s="2">
        <f t="shared" si="20"/>
        <v>0</v>
      </c>
      <c r="I162" s="2">
        <f>IF(B162&lt;=LARGE(Blad1!$G$10:$G$11,1),I161+H162,I161)</f>
        <v>1</v>
      </c>
      <c r="L162" s="2">
        <f>IF(VLOOKUP(Blad2!C162,Blad2!$H$3:$I$9,2,FALSE)&gt;0,1,0)</f>
        <v>0</v>
      </c>
      <c r="M162" s="2">
        <f>IF(Blad2!G162&gt;0,M161+L162,M161)</f>
        <v>0</v>
      </c>
    </row>
    <row r="163" spans="1:13" x14ac:dyDescent="0.2">
      <c r="A163" s="2">
        <f>IF(B163&gt;IF(Blad1!$G$9=0,Blad1!$G$10,Blad1!$G$11),A162+IF(NOT(F163),0,IF(Blad2!L163=1,1,0)),Blad1!E180)</f>
        <v>0</v>
      </c>
      <c r="B163" s="22">
        <f t="shared" si="21"/>
        <v>137</v>
      </c>
      <c r="C163" s="2">
        <f t="shared" si="16"/>
        <v>3</v>
      </c>
      <c r="D163" s="4">
        <f t="shared" si="17"/>
        <v>0</v>
      </c>
      <c r="E163" s="4">
        <f t="shared" si="18"/>
        <v>0</v>
      </c>
      <c r="F163" s="2" t="b">
        <f t="shared" si="19"/>
        <v>1</v>
      </c>
      <c r="G163" s="2">
        <f>IF(OR(C163=6,C163=7),0,IF(B163&lt;=LARGE(Blad1!$G$10:$G$11,1),IF(NOT(F163),VLOOKUP(C163,$H$3:$I$7,2,FALSE),0),0))</f>
        <v>0</v>
      </c>
      <c r="H163" s="2">
        <f t="shared" si="20"/>
        <v>0</v>
      </c>
      <c r="I163" s="2">
        <f>IF(B163&lt;=LARGE(Blad1!$G$10:$G$11,1),I162+H163,I162)</f>
        <v>1</v>
      </c>
      <c r="L163" s="2">
        <f>IF(VLOOKUP(Blad2!C163,Blad2!$H$3:$I$9,2,FALSE)&gt;0,1,0)</f>
        <v>0</v>
      </c>
      <c r="M163" s="2">
        <f>IF(Blad2!G163&gt;0,M162+L163,M162)</f>
        <v>0</v>
      </c>
    </row>
    <row r="164" spans="1:13" x14ac:dyDescent="0.2">
      <c r="A164" s="2">
        <f>IF(B164&gt;IF(Blad1!$G$9=0,Blad1!$G$10,Blad1!$G$11),A163+IF(NOT(F164),0,IF(Blad2!L164=1,1,0)),Blad1!E181)</f>
        <v>0</v>
      </c>
      <c r="B164" s="22">
        <f t="shared" si="21"/>
        <v>138</v>
      </c>
      <c r="C164" s="2">
        <f t="shared" si="16"/>
        <v>4</v>
      </c>
      <c r="D164" s="4">
        <f t="shared" si="17"/>
        <v>0</v>
      </c>
      <c r="E164" s="4">
        <f t="shared" si="18"/>
        <v>0</v>
      </c>
      <c r="F164" s="2" t="b">
        <f t="shared" si="19"/>
        <v>1</v>
      </c>
      <c r="G164" s="2">
        <f>IF(OR(C164=6,C164=7),0,IF(B164&lt;=LARGE(Blad1!$G$10:$G$11,1),IF(NOT(F164),VLOOKUP(C164,$H$3:$I$7,2,FALSE),0),0))</f>
        <v>0</v>
      </c>
      <c r="H164" s="2">
        <f t="shared" si="20"/>
        <v>0</v>
      </c>
      <c r="I164" s="2">
        <f>IF(B164&lt;=LARGE(Blad1!$G$10:$G$11,1),I163+H164,I163)</f>
        <v>1</v>
      </c>
      <c r="L164" s="2">
        <f>IF(VLOOKUP(Blad2!C164,Blad2!$H$3:$I$9,2,FALSE)&gt;0,1,0)</f>
        <v>0</v>
      </c>
      <c r="M164" s="2">
        <f>IF(Blad2!G164&gt;0,M163+L164,M163)</f>
        <v>0</v>
      </c>
    </row>
    <row r="165" spans="1:13" x14ac:dyDescent="0.2">
      <c r="A165" s="2">
        <f>IF(B165&gt;IF(Blad1!$G$9=0,Blad1!$G$10,Blad1!$G$11),A164+IF(NOT(F165),0,IF(Blad2!L165=1,1,0)),Blad1!E182)</f>
        <v>0</v>
      </c>
      <c r="B165" s="22">
        <f t="shared" si="21"/>
        <v>139</v>
      </c>
      <c r="C165" s="2">
        <f t="shared" si="16"/>
        <v>5</v>
      </c>
      <c r="D165" s="4">
        <f t="shared" si="17"/>
        <v>0</v>
      </c>
      <c r="E165" s="4">
        <f t="shared" si="18"/>
        <v>0</v>
      </c>
      <c r="F165" s="2" t="b">
        <f t="shared" si="19"/>
        <v>1</v>
      </c>
      <c r="G165" s="2">
        <f>IF(OR(C165=6,C165=7),0,IF(B165&lt;=LARGE(Blad1!$G$10:$G$11,1),IF(NOT(F165),VLOOKUP(C165,$H$3:$I$7,2,FALSE),0),0))</f>
        <v>0</v>
      </c>
      <c r="H165" s="2">
        <f t="shared" si="20"/>
        <v>0</v>
      </c>
      <c r="I165" s="2">
        <f>IF(B165&lt;=LARGE(Blad1!$G$10:$G$11,1),I164+H165,I164)</f>
        <v>1</v>
      </c>
      <c r="L165" s="2">
        <f>IF(VLOOKUP(Blad2!C165,Blad2!$H$3:$I$9,2,FALSE)&gt;0,1,0)</f>
        <v>0</v>
      </c>
      <c r="M165" s="2">
        <f>IF(Blad2!G165&gt;0,M164+L165,M164)</f>
        <v>0</v>
      </c>
    </row>
    <row r="166" spans="1:13" x14ac:dyDescent="0.2">
      <c r="A166" s="2">
        <f>IF(B166&gt;IF(Blad1!$G$9=0,Blad1!$G$10,Blad1!$G$11),A165+IF(NOT(F166),0,IF(Blad2!L166=1,1,0)),Blad1!E183)</f>
        <v>0</v>
      </c>
      <c r="B166" s="22">
        <f t="shared" si="21"/>
        <v>140</v>
      </c>
      <c r="C166" s="2">
        <f t="shared" si="16"/>
        <v>6</v>
      </c>
      <c r="D166" s="4">
        <f t="shared" si="17"/>
        <v>0</v>
      </c>
      <c r="E166" s="4">
        <f t="shared" si="18"/>
        <v>0</v>
      </c>
      <c r="F166" s="2" t="b">
        <f t="shared" si="19"/>
        <v>1</v>
      </c>
      <c r="G166" s="2">
        <f>IF(OR(C166=6,C166=7),0,IF(B166&lt;=LARGE(Blad1!$G$10:$G$11,1),IF(NOT(F166),VLOOKUP(C166,$H$3:$I$7,2,FALSE),0),0))</f>
        <v>0</v>
      </c>
      <c r="H166" s="2">
        <f t="shared" si="20"/>
        <v>0</v>
      </c>
      <c r="I166" s="2">
        <f>IF(B166&lt;=LARGE(Blad1!$G$10:$G$11,1),I165+H166,I165)</f>
        <v>1</v>
      </c>
      <c r="L166" s="2">
        <f>IF(VLOOKUP(Blad2!C166,Blad2!$H$3:$I$9,2,FALSE)&gt;0,1,0)</f>
        <v>0</v>
      </c>
      <c r="M166" s="2">
        <f>IF(Blad2!G166&gt;0,M165+L166,M165)</f>
        <v>0</v>
      </c>
    </row>
    <row r="167" spans="1:13" x14ac:dyDescent="0.2">
      <c r="A167" s="2">
        <f>IF(B167&gt;IF(Blad1!$G$9=0,Blad1!$G$10,Blad1!$G$11),A166+IF(NOT(F167),0,IF(Blad2!L167=1,1,0)),Blad1!E184)</f>
        <v>0</v>
      </c>
      <c r="B167" s="22">
        <f t="shared" si="21"/>
        <v>141</v>
      </c>
      <c r="C167" s="2">
        <f t="shared" si="16"/>
        <v>7</v>
      </c>
      <c r="D167" s="4">
        <f t="shared" si="17"/>
        <v>0</v>
      </c>
      <c r="E167" s="4">
        <f t="shared" si="18"/>
        <v>0</v>
      </c>
      <c r="F167" s="2" t="b">
        <f t="shared" si="19"/>
        <v>1</v>
      </c>
      <c r="G167" s="2">
        <f>IF(OR(C167=6,C167=7),0,IF(B167&lt;=LARGE(Blad1!$G$10:$G$11,1),IF(NOT(F167),VLOOKUP(C167,$H$3:$I$7,2,FALSE),0),0))</f>
        <v>0</v>
      </c>
      <c r="H167" s="2">
        <f t="shared" si="20"/>
        <v>0</v>
      </c>
      <c r="I167" s="2">
        <f>IF(B167&lt;=LARGE(Blad1!$G$10:$G$11,1),I166+H167,I166)</f>
        <v>1</v>
      </c>
      <c r="L167" s="2">
        <f>IF(VLOOKUP(Blad2!C167,Blad2!$H$3:$I$9,2,FALSE)&gt;0,1,0)</f>
        <v>0</v>
      </c>
      <c r="M167" s="2">
        <f>IF(Blad2!G167&gt;0,M166+L167,M166)</f>
        <v>0</v>
      </c>
    </row>
    <row r="168" spans="1:13" x14ac:dyDescent="0.2">
      <c r="A168" s="2">
        <f>IF(B168&gt;IF(Blad1!$G$9=0,Blad1!$G$10,Blad1!$G$11),A167+IF(NOT(F168),0,IF(Blad2!L168=1,1,0)),Blad1!E185)</f>
        <v>0</v>
      </c>
      <c r="B168" s="22">
        <f t="shared" si="21"/>
        <v>142</v>
      </c>
      <c r="C168" s="2">
        <f t="shared" si="16"/>
        <v>1</v>
      </c>
      <c r="D168" s="4">
        <f t="shared" si="17"/>
        <v>0</v>
      </c>
      <c r="E168" s="4">
        <f t="shared" si="18"/>
        <v>0</v>
      </c>
      <c r="F168" s="2" t="b">
        <f t="shared" si="19"/>
        <v>1</v>
      </c>
      <c r="G168" s="2">
        <f>IF(OR(C168=6,C168=7),0,IF(B168&lt;=LARGE(Blad1!$G$10:$G$11,1),IF(NOT(F168),VLOOKUP(C168,$H$3:$I$7,2,FALSE),0),0))</f>
        <v>0</v>
      </c>
      <c r="H168" s="2">
        <f t="shared" si="20"/>
        <v>0</v>
      </c>
      <c r="I168" s="2">
        <f>IF(B168&lt;=LARGE(Blad1!$G$10:$G$11,1),I167+H168,I167)</f>
        <v>1</v>
      </c>
      <c r="L168" s="2">
        <f>IF(VLOOKUP(Blad2!C168,Blad2!$H$3:$I$9,2,FALSE)&gt;0,1,0)</f>
        <v>0</v>
      </c>
      <c r="M168" s="2">
        <f>IF(Blad2!G168&gt;0,M167+L168,M167)</f>
        <v>0</v>
      </c>
    </row>
    <row r="169" spans="1:13" x14ac:dyDescent="0.2">
      <c r="A169" s="2">
        <f>IF(B169&gt;IF(Blad1!$G$9=0,Blad1!$G$10,Blad1!$G$11),A168+IF(NOT(F169),0,IF(Blad2!L169=1,1,0)),Blad1!E186)</f>
        <v>0</v>
      </c>
      <c r="B169" s="22">
        <f t="shared" si="21"/>
        <v>143</v>
      </c>
      <c r="C169" s="2">
        <f t="shared" si="16"/>
        <v>2</v>
      </c>
      <c r="D169" s="4">
        <f t="shared" si="17"/>
        <v>0</v>
      </c>
      <c r="E169" s="4">
        <f t="shared" si="18"/>
        <v>0</v>
      </c>
      <c r="F169" s="2" t="b">
        <f t="shared" si="19"/>
        <v>1</v>
      </c>
      <c r="G169" s="2">
        <f>IF(OR(C169=6,C169=7),0,IF(B169&lt;=LARGE(Blad1!$G$10:$G$11,1),IF(NOT(F169),VLOOKUP(C169,$H$3:$I$7,2,FALSE),0),0))</f>
        <v>0</v>
      </c>
      <c r="H169" s="2">
        <f t="shared" si="20"/>
        <v>0</v>
      </c>
      <c r="I169" s="2">
        <f>IF(B169&lt;=LARGE(Blad1!$G$10:$G$11,1),I168+H169,I168)</f>
        <v>1</v>
      </c>
      <c r="L169" s="2">
        <f>IF(VLOOKUP(Blad2!C169,Blad2!$H$3:$I$9,2,FALSE)&gt;0,1,0)</f>
        <v>0</v>
      </c>
      <c r="M169" s="2">
        <f>IF(Blad2!G169&gt;0,M168+L169,M168)</f>
        <v>0</v>
      </c>
    </row>
    <row r="170" spans="1:13" x14ac:dyDescent="0.2">
      <c r="A170" s="2">
        <f>IF(B170&gt;IF(Blad1!$G$9=0,Blad1!$G$10,Blad1!$G$11),A169+IF(NOT(F170),0,IF(Blad2!L170=1,1,0)),Blad1!E187)</f>
        <v>0</v>
      </c>
      <c r="B170" s="22">
        <f t="shared" si="21"/>
        <v>144</v>
      </c>
      <c r="C170" s="2">
        <f t="shared" si="16"/>
        <v>3</v>
      </c>
      <c r="D170" s="4">
        <f t="shared" si="17"/>
        <v>0</v>
      </c>
      <c r="E170" s="4">
        <f t="shared" si="18"/>
        <v>0</v>
      </c>
      <c r="F170" s="2" t="b">
        <f t="shared" si="19"/>
        <v>1</v>
      </c>
      <c r="G170" s="2">
        <f>IF(OR(C170=6,C170=7),0,IF(B170&lt;=LARGE(Blad1!$G$10:$G$11,1),IF(NOT(F170),VLOOKUP(C170,$H$3:$I$7,2,FALSE),0),0))</f>
        <v>0</v>
      </c>
      <c r="H170" s="2">
        <f t="shared" si="20"/>
        <v>0</v>
      </c>
      <c r="I170" s="2">
        <f>IF(B170&lt;=LARGE(Blad1!$G$10:$G$11,1),I169+H170,I169)</f>
        <v>1</v>
      </c>
      <c r="L170" s="2">
        <f>IF(VLOOKUP(Blad2!C170,Blad2!$H$3:$I$9,2,FALSE)&gt;0,1,0)</f>
        <v>0</v>
      </c>
      <c r="M170" s="2">
        <f>IF(Blad2!G170&gt;0,M169+L170,M169)</f>
        <v>0</v>
      </c>
    </row>
    <row r="171" spans="1:13" x14ac:dyDescent="0.2">
      <c r="A171" s="2">
        <f>IF(B171&gt;IF(Blad1!$G$9=0,Blad1!$G$10,Blad1!$G$11),A170+IF(NOT(F171),0,IF(Blad2!L171=1,1,0)),Blad1!E188)</f>
        <v>0</v>
      </c>
      <c r="B171" s="22">
        <f t="shared" si="21"/>
        <v>145</v>
      </c>
      <c r="C171" s="2">
        <f t="shared" si="16"/>
        <v>4</v>
      </c>
      <c r="D171" s="4">
        <f t="shared" si="17"/>
        <v>0</v>
      </c>
      <c r="E171" s="4">
        <f t="shared" si="18"/>
        <v>0</v>
      </c>
      <c r="F171" s="2" t="b">
        <f t="shared" si="19"/>
        <v>1</v>
      </c>
      <c r="G171" s="2">
        <f>IF(OR(C171=6,C171=7),0,IF(B171&lt;=LARGE(Blad1!$G$10:$G$11,1),IF(NOT(F171),VLOOKUP(C171,$H$3:$I$7,2,FALSE),0),0))</f>
        <v>0</v>
      </c>
      <c r="H171" s="2">
        <f t="shared" si="20"/>
        <v>0</v>
      </c>
      <c r="I171" s="2">
        <f>IF(B171&lt;=LARGE(Blad1!$G$10:$G$11,1),I170+H171,I170)</f>
        <v>1</v>
      </c>
      <c r="L171" s="2">
        <f>IF(VLOOKUP(Blad2!C171,Blad2!$H$3:$I$9,2,FALSE)&gt;0,1,0)</f>
        <v>0</v>
      </c>
      <c r="M171" s="2">
        <f>IF(Blad2!G171&gt;0,M170+L171,M170)</f>
        <v>0</v>
      </c>
    </row>
    <row r="172" spans="1:13" x14ac:dyDescent="0.2">
      <c r="A172" s="2">
        <f>IF(B172&gt;IF(Blad1!$G$9=0,Blad1!$G$10,Blad1!$G$11),A171+IF(NOT(F172),0,IF(Blad2!L172=1,1,0)),Blad1!E189)</f>
        <v>0</v>
      </c>
      <c r="B172" s="22">
        <f t="shared" si="21"/>
        <v>146</v>
      </c>
      <c r="C172" s="2">
        <f t="shared" si="16"/>
        <v>5</v>
      </c>
      <c r="D172" s="4">
        <f t="shared" si="17"/>
        <v>0</v>
      </c>
      <c r="E172" s="4">
        <f t="shared" si="18"/>
        <v>0</v>
      </c>
      <c r="F172" s="2" t="b">
        <f t="shared" si="19"/>
        <v>1</v>
      </c>
      <c r="G172" s="2">
        <f>IF(OR(C172=6,C172=7),0,IF(B172&lt;=LARGE(Blad1!$G$10:$G$11,1),IF(NOT(F172),VLOOKUP(C172,$H$3:$I$7,2,FALSE),0),0))</f>
        <v>0</v>
      </c>
      <c r="H172" s="2">
        <f t="shared" si="20"/>
        <v>0</v>
      </c>
      <c r="I172" s="2">
        <f>IF(B172&lt;=LARGE(Blad1!$G$10:$G$11,1),I171+H172,I171)</f>
        <v>1</v>
      </c>
      <c r="L172" s="2">
        <f>IF(VLOOKUP(Blad2!C172,Blad2!$H$3:$I$9,2,FALSE)&gt;0,1,0)</f>
        <v>0</v>
      </c>
      <c r="M172" s="2">
        <f>IF(Blad2!G172&gt;0,M171+L172,M171)</f>
        <v>0</v>
      </c>
    </row>
    <row r="173" spans="1:13" x14ac:dyDescent="0.2">
      <c r="A173" s="2">
        <f>IF(B173&gt;IF(Blad1!$G$9=0,Blad1!$G$10,Blad1!$G$11),A172+IF(NOT(F173),0,IF(Blad2!L173=1,1,0)),Blad1!E190)</f>
        <v>0</v>
      </c>
      <c r="B173" s="22">
        <f t="shared" si="21"/>
        <v>147</v>
      </c>
      <c r="C173" s="2">
        <f t="shared" si="16"/>
        <v>6</v>
      </c>
      <c r="D173" s="4">
        <f t="shared" si="17"/>
        <v>0</v>
      </c>
      <c r="E173" s="4">
        <f t="shared" si="18"/>
        <v>0</v>
      </c>
      <c r="F173" s="2" t="b">
        <f t="shared" si="19"/>
        <v>1</v>
      </c>
      <c r="G173" s="2">
        <f>IF(OR(C173=6,C173=7),0,IF(B173&lt;=LARGE(Blad1!$G$10:$G$11,1),IF(NOT(F173),VLOOKUP(C173,$H$3:$I$7,2,FALSE),0),0))</f>
        <v>0</v>
      </c>
      <c r="H173" s="2">
        <f t="shared" si="20"/>
        <v>0</v>
      </c>
      <c r="I173" s="2">
        <f>IF(B173&lt;=LARGE(Blad1!$G$10:$G$11,1),I172+H173,I172)</f>
        <v>1</v>
      </c>
      <c r="L173" s="2">
        <f>IF(VLOOKUP(Blad2!C173,Blad2!$H$3:$I$9,2,FALSE)&gt;0,1,0)</f>
        <v>0</v>
      </c>
      <c r="M173" s="2">
        <f>IF(Blad2!G173&gt;0,M172+L173,M172)</f>
        <v>0</v>
      </c>
    </row>
    <row r="174" spans="1:13" x14ac:dyDescent="0.2">
      <c r="A174" s="2">
        <f>IF(B174&gt;IF(Blad1!$G$9=0,Blad1!$G$10,Blad1!$G$11),A173+IF(NOT(F174),0,IF(Blad2!L174=1,1,0)),Blad1!E191)</f>
        <v>0</v>
      </c>
      <c r="B174" s="22">
        <f t="shared" si="21"/>
        <v>148</v>
      </c>
      <c r="C174" s="2">
        <f t="shared" si="16"/>
        <v>7</v>
      </c>
      <c r="D174" s="4">
        <f t="shared" si="17"/>
        <v>0</v>
      </c>
      <c r="E174" s="4">
        <f t="shared" si="18"/>
        <v>0</v>
      </c>
      <c r="F174" s="2" t="b">
        <f t="shared" si="19"/>
        <v>1</v>
      </c>
      <c r="G174" s="2">
        <f>IF(OR(C174=6,C174=7),0,IF(B174&lt;=LARGE(Blad1!$G$10:$G$11,1),IF(NOT(F174),VLOOKUP(C174,$H$3:$I$7,2,FALSE),0),0))</f>
        <v>0</v>
      </c>
      <c r="H174" s="2">
        <f t="shared" si="20"/>
        <v>0</v>
      </c>
      <c r="I174" s="2">
        <f>IF(B174&lt;=LARGE(Blad1!$G$10:$G$11,1),I173+H174,I173)</f>
        <v>1</v>
      </c>
      <c r="L174" s="2">
        <f>IF(VLOOKUP(Blad2!C174,Blad2!$H$3:$I$9,2,FALSE)&gt;0,1,0)</f>
        <v>0</v>
      </c>
      <c r="M174" s="2">
        <f>IF(Blad2!G174&gt;0,M173+L174,M173)</f>
        <v>0</v>
      </c>
    </row>
    <row r="175" spans="1:13" x14ac:dyDescent="0.2">
      <c r="A175" s="2">
        <f>IF(B175&gt;IF(Blad1!$G$9=0,Blad1!$G$10,Blad1!$G$11),A174+IF(NOT(F175),0,IF(Blad2!L175=1,1,0)),Blad1!E192)</f>
        <v>0</v>
      </c>
      <c r="B175" s="22">
        <f t="shared" si="21"/>
        <v>149</v>
      </c>
      <c r="C175" s="2">
        <f t="shared" si="16"/>
        <v>1</v>
      </c>
      <c r="D175" s="4">
        <f t="shared" si="17"/>
        <v>0</v>
      </c>
      <c r="E175" s="4">
        <f t="shared" si="18"/>
        <v>0</v>
      </c>
      <c r="F175" s="2" t="b">
        <f t="shared" si="19"/>
        <v>1</v>
      </c>
      <c r="G175" s="2">
        <f>IF(OR(C175=6,C175=7),0,IF(B175&lt;=LARGE(Blad1!$G$10:$G$11,1),IF(NOT(F175),VLOOKUP(C175,$H$3:$I$7,2,FALSE),0),0))</f>
        <v>0</v>
      </c>
      <c r="H175" s="2">
        <f t="shared" si="20"/>
        <v>0</v>
      </c>
      <c r="I175" s="2">
        <f>IF(B175&lt;=LARGE(Blad1!$G$10:$G$11,1),I174+H175,I174)</f>
        <v>1</v>
      </c>
      <c r="L175" s="2">
        <f>IF(VLOOKUP(Blad2!C175,Blad2!$H$3:$I$9,2,FALSE)&gt;0,1,0)</f>
        <v>0</v>
      </c>
      <c r="M175" s="2">
        <f>IF(Blad2!G175&gt;0,M174+L175,M174)</f>
        <v>0</v>
      </c>
    </row>
    <row r="176" spans="1:13" x14ac:dyDescent="0.2">
      <c r="A176" s="2">
        <f>IF(B176&gt;IF(Blad1!$G$9=0,Blad1!$G$10,Blad1!$G$11),A175+IF(NOT(F176),0,IF(Blad2!L176=1,1,0)),Blad1!E193)</f>
        <v>0</v>
      </c>
      <c r="B176" s="22">
        <f t="shared" si="21"/>
        <v>150</v>
      </c>
      <c r="C176" s="2">
        <f t="shared" si="16"/>
        <v>2</v>
      </c>
      <c r="D176" s="4">
        <f t="shared" si="17"/>
        <v>0</v>
      </c>
      <c r="E176" s="4">
        <f t="shared" si="18"/>
        <v>0</v>
      </c>
      <c r="F176" s="2" t="b">
        <f t="shared" si="19"/>
        <v>1</v>
      </c>
      <c r="G176" s="2">
        <f>IF(OR(C176=6,C176=7),0,IF(B176&lt;=LARGE(Blad1!$G$10:$G$11,1),IF(NOT(F176),VLOOKUP(C176,$H$3:$I$7,2,FALSE),0),0))</f>
        <v>0</v>
      </c>
      <c r="H176" s="2">
        <f t="shared" si="20"/>
        <v>0</v>
      </c>
      <c r="I176" s="2">
        <f>IF(B176&lt;=LARGE(Blad1!$G$10:$G$11,1),I175+H176,I175)</f>
        <v>1</v>
      </c>
      <c r="L176" s="2">
        <f>IF(VLOOKUP(Blad2!C176,Blad2!$H$3:$I$9,2,FALSE)&gt;0,1,0)</f>
        <v>0</v>
      </c>
      <c r="M176" s="2">
        <f>IF(Blad2!G176&gt;0,M175+L176,M175)</f>
        <v>0</v>
      </c>
    </row>
    <row r="177" spans="1:13" x14ac:dyDescent="0.2">
      <c r="A177" s="2">
        <f>IF(B177&gt;IF(Blad1!$G$9=0,Blad1!$G$10,Blad1!$G$11),A176+IF(NOT(F177),0,IF(Blad2!L177=1,1,0)),Blad1!E194)</f>
        <v>0</v>
      </c>
      <c r="B177" s="22">
        <f t="shared" si="21"/>
        <v>151</v>
      </c>
      <c r="C177" s="2">
        <f t="shared" si="16"/>
        <v>3</v>
      </c>
      <c r="D177" s="4">
        <f t="shared" si="17"/>
        <v>0</v>
      </c>
      <c r="E177" s="4">
        <f t="shared" si="18"/>
        <v>0</v>
      </c>
      <c r="F177" s="2" t="b">
        <f t="shared" si="19"/>
        <v>1</v>
      </c>
      <c r="G177" s="2">
        <f>IF(OR(C177=6,C177=7),0,IF(B177&lt;=LARGE(Blad1!$G$10:$G$11,1),IF(NOT(F177),VLOOKUP(C177,$H$3:$I$7,2,FALSE),0),0))</f>
        <v>0</v>
      </c>
      <c r="H177" s="2">
        <f t="shared" si="20"/>
        <v>0</v>
      </c>
      <c r="I177" s="2">
        <f>IF(B177&lt;=LARGE(Blad1!$G$10:$G$11,1),I176+H177,I176)</f>
        <v>1</v>
      </c>
      <c r="L177" s="2">
        <f>IF(VLOOKUP(Blad2!C177,Blad2!$H$3:$I$9,2,FALSE)&gt;0,1,0)</f>
        <v>0</v>
      </c>
      <c r="M177" s="2">
        <f>IF(Blad2!G177&gt;0,M176+L177,M176)</f>
        <v>0</v>
      </c>
    </row>
    <row r="178" spans="1:13" x14ac:dyDescent="0.2">
      <c r="A178" s="2">
        <f>IF(B178&gt;IF(Blad1!$G$9=0,Blad1!$G$10,Blad1!$G$11),A177+IF(NOT(F178),0,IF(Blad2!L178=1,1,0)),Blad1!E195)</f>
        <v>0</v>
      </c>
      <c r="B178" s="22">
        <f t="shared" si="21"/>
        <v>152</v>
      </c>
      <c r="C178" s="2">
        <f t="shared" si="16"/>
        <v>4</v>
      </c>
      <c r="D178" s="4">
        <f t="shared" si="17"/>
        <v>0</v>
      </c>
      <c r="E178" s="4">
        <f t="shared" si="18"/>
        <v>0</v>
      </c>
      <c r="F178" s="2" t="b">
        <f t="shared" si="19"/>
        <v>1</v>
      </c>
      <c r="G178" s="2">
        <f>IF(OR(C178=6,C178=7),0,IF(B178&lt;=LARGE(Blad1!$G$10:$G$11,1),IF(NOT(F178),VLOOKUP(C178,$H$3:$I$7,2,FALSE),0),0))</f>
        <v>0</v>
      </c>
      <c r="H178" s="2">
        <f t="shared" si="20"/>
        <v>0</v>
      </c>
      <c r="I178" s="2">
        <f>IF(B178&lt;=LARGE(Blad1!$G$10:$G$11,1),I177+H178,I177)</f>
        <v>1</v>
      </c>
      <c r="L178" s="2">
        <f>IF(VLOOKUP(Blad2!C178,Blad2!$H$3:$I$9,2,FALSE)&gt;0,1,0)</f>
        <v>0</v>
      </c>
      <c r="M178" s="2">
        <f>IF(Blad2!G178&gt;0,M177+L178,M177)</f>
        <v>0</v>
      </c>
    </row>
    <row r="179" spans="1:13" x14ac:dyDescent="0.2">
      <c r="A179" s="2">
        <f>IF(B179&gt;IF(Blad1!$G$9=0,Blad1!$G$10,Blad1!$G$11),A178+IF(NOT(F179),0,IF(Blad2!L179=1,1,0)),Blad1!E196)</f>
        <v>0</v>
      </c>
      <c r="B179" s="22">
        <f t="shared" si="21"/>
        <v>153</v>
      </c>
      <c r="C179" s="2">
        <f t="shared" si="16"/>
        <v>5</v>
      </c>
      <c r="D179" s="4">
        <f t="shared" si="17"/>
        <v>0</v>
      </c>
      <c r="E179" s="4">
        <f t="shared" si="18"/>
        <v>0</v>
      </c>
      <c r="F179" s="2" t="b">
        <f t="shared" si="19"/>
        <v>1</v>
      </c>
      <c r="G179" s="2">
        <f>IF(OR(C179=6,C179=7),0,IF(B179&lt;=LARGE(Blad1!$G$10:$G$11,1),IF(NOT(F179),VLOOKUP(C179,$H$3:$I$7,2,FALSE),0),0))</f>
        <v>0</v>
      </c>
      <c r="H179" s="2">
        <f t="shared" si="20"/>
        <v>0</v>
      </c>
      <c r="I179" s="2">
        <f>IF(B179&lt;=LARGE(Blad1!$G$10:$G$11,1),I178+H179,I178)</f>
        <v>1</v>
      </c>
      <c r="L179" s="2">
        <f>IF(VLOOKUP(Blad2!C179,Blad2!$H$3:$I$9,2,FALSE)&gt;0,1,0)</f>
        <v>0</v>
      </c>
      <c r="M179" s="2">
        <f>IF(Blad2!G179&gt;0,M178+L179,M178)</f>
        <v>0</v>
      </c>
    </row>
    <row r="180" spans="1:13" x14ac:dyDescent="0.2">
      <c r="A180" s="2">
        <f>IF(B180&gt;IF(Blad1!$G$9=0,Blad1!$G$10,Blad1!$G$11),A179+IF(NOT(F180),0,IF(Blad2!L180=1,1,0)),Blad1!E197)</f>
        <v>0</v>
      </c>
      <c r="B180" s="22">
        <f t="shared" si="21"/>
        <v>154</v>
      </c>
      <c r="C180" s="2">
        <f t="shared" si="16"/>
        <v>6</v>
      </c>
      <c r="D180" s="4">
        <f t="shared" si="17"/>
        <v>0</v>
      </c>
      <c r="E180" s="4">
        <f t="shared" si="18"/>
        <v>0</v>
      </c>
      <c r="F180" s="2" t="b">
        <f t="shared" si="19"/>
        <v>1</v>
      </c>
      <c r="G180" s="2">
        <f>IF(OR(C180=6,C180=7),0,IF(B180&lt;=LARGE(Blad1!$G$10:$G$11,1),IF(NOT(F180),VLOOKUP(C180,$H$3:$I$7,2,FALSE),0),0))</f>
        <v>0</v>
      </c>
      <c r="H180" s="2">
        <f t="shared" si="20"/>
        <v>0</v>
      </c>
      <c r="I180" s="2">
        <f>IF(B180&lt;=LARGE(Blad1!$G$10:$G$11,1),I179+H180,I179)</f>
        <v>1</v>
      </c>
      <c r="L180" s="2">
        <f>IF(VLOOKUP(Blad2!C180,Blad2!$H$3:$I$9,2,FALSE)&gt;0,1,0)</f>
        <v>0</v>
      </c>
      <c r="M180" s="2">
        <f>IF(Blad2!G180&gt;0,M179+L180,M179)</f>
        <v>0</v>
      </c>
    </row>
    <row r="181" spans="1:13" x14ac:dyDescent="0.2">
      <c r="A181" s="2">
        <f>IF(B181&gt;IF(Blad1!$G$9=0,Blad1!$G$10,Blad1!$G$11),A180+IF(NOT(F181),0,IF(Blad2!L181=1,1,0)),Blad1!E198)</f>
        <v>0</v>
      </c>
      <c r="B181" s="22">
        <f t="shared" si="21"/>
        <v>155</v>
      </c>
      <c r="C181" s="2">
        <f t="shared" si="16"/>
        <v>7</v>
      </c>
      <c r="D181" s="4">
        <f t="shared" si="17"/>
        <v>0</v>
      </c>
      <c r="E181" s="4">
        <f t="shared" si="18"/>
        <v>0</v>
      </c>
      <c r="F181" s="2" t="b">
        <f t="shared" si="19"/>
        <v>1</v>
      </c>
      <c r="G181" s="2">
        <f>IF(OR(C181=6,C181=7),0,IF(B181&lt;=LARGE(Blad1!$G$10:$G$11,1),IF(NOT(F181),VLOOKUP(C181,$H$3:$I$7,2,FALSE),0),0))</f>
        <v>0</v>
      </c>
      <c r="H181" s="2">
        <f t="shared" si="20"/>
        <v>0</v>
      </c>
      <c r="I181" s="2">
        <f>IF(B181&lt;=LARGE(Blad1!$G$10:$G$11,1),I180+H181,I180)</f>
        <v>1</v>
      </c>
      <c r="L181" s="2">
        <f>IF(VLOOKUP(Blad2!C181,Blad2!$H$3:$I$9,2,FALSE)&gt;0,1,0)</f>
        <v>0</v>
      </c>
      <c r="M181" s="2">
        <f>IF(Blad2!G181&gt;0,M180+L181,M180)</f>
        <v>0</v>
      </c>
    </row>
    <row r="182" spans="1:13" x14ac:dyDescent="0.2">
      <c r="A182" s="2">
        <f>IF(B182&gt;IF(Blad1!$G$9=0,Blad1!$G$10,Blad1!$G$11),A181+IF(NOT(F182),0,IF(Blad2!L182=1,1,0)),Blad1!E199)</f>
        <v>0</v>
      </c>
      <c r="B182" s="22">
        <f t="shared" si="21"/>
        <v>156</v>
      </c>
      <c r="C182" s="2">
        <f t="shared" si="16"/>
        <v>1</v>
      </c>
      <c r="D182" s="4">
        <f t="shared" si="17"/>
        <v>0</v>
      </c>
      <c r="E182" s="4">
        <f t="shared" si="18"/>
        <v>0</v>
      </c>
      <c r="F182" s="2" t="b">
        <f t="shared" si="19"/>
        <v>1</v>
      </c>
      <c r="G182" s="2">
        <f>IF(OR(C182=6,C182=7),0,IF(B182&lt;=LARGE(Blad1!$G$10:$G$11,1),IF(NOT(F182),VLOOKUP(C182,$H$3:$I$7,2,FALSE),0),0))</f>
        <v>0</v>
      </c>
      <c r="H182" s="2">
        <f t="shared" si="20"/>
        <v>0</v>
      </c>
      <c r="I182" s="2">
        <f>IF(B182&lt;=LARGE(Blad1!$G$10:$G$11,1),I181+H182,I181)</f>
        <v>1</v>
      </c>
      <c r="L182" s="2">
        <f>IF(VLOOKUP(Blad2!C182,Blad2!$H$3:$I$9,2,FALSE)&gt;0,1,0)</f>
        <v>0</v>
      </c>
      <c r="M182" s="2">
        <f>IF(Blad2!G182&gt;0,M181+L182,M181)</f>
        <v>0</v>
      </c>
    </row>
    <row r="183" spans="1:13" x14ac:dyDescent="0.2">
      <c r="A183" s="2">
        <f>IF(B183&gt;IF(Blad1!$G$9=0,Blad1!$G$10,Blad1!$G$11),A182+IF(NOT(F183),0,IF(Blad2!L183=1,1,0)),Blad1!E200)</f>
        <v>0</v>
      </c>
      <c r="B183" s="22">
        <f t="shared" si="21"/>
        <v>157</v>
      </c>
      <c r="C183" s="2">
        <f t="shared" si="16"/>
        <v>2</v>
      </c>
      <c r="D183" s="4">
        <f t="shared" si="17"/>
        <v>0</v>
      </c>
      <c r="E183" s="4">
        <f t="shared" si="18"/>
        <v>0</v>
      </c>
      <c r="F183" s="2" t="b">
        <f t="shared" si="19"/>
        <v>1</v>
      </c>
      <c r="G183" s="2">
        <f>IF(OR(C183=6,C183=7),0,IF(B183&lt;=LARGE(Blad1!$G$10:$G$11,1),IF(NOT(F183),VLOOKUP(C183,$H$3:$I$7,2,FALSE),0),0))</f>
        <v>0</v>
      </c>
      <c r="H183" s="2">
        <f t="shared" si="20"/>
        <v>0</v>
      </c>
      <c r="I183" s="2">
        <f>IF(B183&lt;=LARGE(Blad1!$G$10:$G$11,1),I182+H183,I182)</f>
        <v>1</v>
      </c>
      <c r="L183" s="2">
        <f>IF(VLOOKUP(Blad2!C183,Blad2!$H$3:$I$9,2,FALSE)&gt;0,1,0)</f>
        <v>0</v>
      </c>
      <c r="M183" s="2">
        <f>IF(Blad2!G183&gt;0,M182+L183,M182)</f>
        <v>0</v>
      </c>
    </row>
    <row r="184" spans="1:13" x14ac:dyDescent="0.2">
      <c r="A184" s="2">
        <f>IF(B184&gt;IF(Blad1!$G$9=0,Blad1!$G$10,Blad1!$G$11),A183+IF(NOT(F184),0,IF(Blad2!L184=1,1,0)),Blad1!E201)</f>
        <v>0</v>
      </c>
      <c r="B184" s="22">
        <f t="shared" si="21"/>
        <v>158</v>
      </c>
      <c r="C184" s="2">
        <f t="shared" si="16"/>
        <v>3</v>
      </c>
      <c r="D184" s="4">
        <f t="shared" si="17"/>
        <v>0</v>
      </c>
      <c r="E184" s="4">
        <f t="shared" si="18"/>
        <v>0</v>
      </c>
      <c r="F184" s="2" t="b">
        <f t="shared" si="19"/>
        <v>1</v>
      </c>
      <c r="G184" s="2">
        <f>IF(OR(C184=6,C184=7),0,IF(B184&lt;=LARGE(Blad1!$G$10:$G$11,1),IF(NOT(F184),VLOOKUP(C184,$H$3:$I$7,2,FALSE),0),0))</f>
        <v>0</v>
      </c>
      <c r="H184" s="2">
        <f t="shared" si="20"/>
        <v>0</v>
      </c>
      <c r="I184" s="2">
        <f>IF(B184&lt;=LARGE(Blad1!$G$10:$G$11,1),I183+H184,I183)</f>
        <v>1</v>
      </c>
      <c r="L184" s="2">
        <f>IF(VLOOKUP(Blad2!C184,Blad2!$H$3:$I$9,2,FALSE)&gt;0,1,0)</f>
        <v>0</v>
      </c>
      <c r="M184" s="2">
        <f>IF(Blad2!G184&gt;0,M183+L184,M183)</f>
        <v>0</v>
      </c>
    </row>
    <row r="185" spans="1:13" x14ac:dyDescent="0.2">
      <c r="A185" s="2">
        <f>IF(B185&gt;IF(Blad1!$G$9=0,Blad1!$G$10,Blad1!$G$11),A184+IF(NOT(F185),0,IF(Blad2!L185=1,1,0)),Blad1!E202)</f>
        <v>0</v>
      </c>
      <c r="B185" s="22">
        <f t="shared" si="21"/>
        <v>159</v>
      </c>
      <c r="C185" s="2">
        <f t="shared" si="16"/>
        <v>4</v>
      </c>
      <c r="D185" s="4">
        <f t="shared" si="17"/>
        <v>0</v>
      </c>
      <c r="E185" s="4">
        <f t="shared" si="18"/>
        <v>0</v>
      </c>
      <c r="F185" s="2" t="b">
        <f t="shared" si="19"/>
        <v>1</v>
      </c>
      <c r="G185" s="2">
        <f>IF(OR(C185=6,C185=7),0,IF(B185&lt;=LARGE(Blad1!$G$10:$G$11,1),IF(NOT(F185),VLOOKUP(C185,$H$3:$I$7,2,FALSE),0),0))</f>
        <v>0</v>
      </c>
      <c r="H185" s="2">
        <f t="shared" si="20"/>
        <v>0</v>
      </c>
      <c r="I185" s="2">
        <f>IF(B185&lt;=LARGE(Blad1!$G$10:$G$11,1),I184+H185,I184)</f>
        <v>1</v>
      </c>
      <c r="L185" s="2">
        <f>IF(VLOOKUP(Blad2!C185,Blad2!$H$3:$I$9,2,FALSE)&gt;0,1,0)</f>
        <v>0</v>
      </c>
      <c r="M185" s="2">
        <f>IF(Blad2!G185&gt;0,M184+L185,M184)</f>
        <v>0</v>
      </c>
    </row>
    <row r="186" spans="1:13" x14ac:dyDescent="0.2">
      <c r="A186" s="2">
        <f>IF(B186&gt;IF(Blad1!$G$9=0,Blad1!$G$10,Blad1!$G$11),A185+IF(NOT(F186),0,IF(Blad2!L186=1,1,0)),Blad1!E203)</f>
        <v>0</v>
      </c>
      <c r="B186" s="22">
        <f t="shared" si="21"/>
        <v>160</v>
      </c>
      <c r="C186" s="2">
        <f t="shared" si="16"/>
        <v>5</v>
      </c>
      <c r="D186" s="4">
        <f t="shared" si="17"/>
        <v>0</v>
      </c>
      <c r="E186" s="4">
        <f t="shared" si="18"/>
        <v>0</v>
      </c>
      <c r="F186" s="2" t="b">
        <f t="shared" si="19"/>
        <v>1</v>
      </c>
      <c r="G186" s="2">
        <f>IF(OR(C186=6,C186=7),0,IF(B186&lt;=LARGE(Blad1!$G$10:$G$11,1),IF(NOT(F186),VLOOKUP(C186,$H$3:$I$7,2,FALSE),0),0))</f>
        <v>0</v>
      </c>
      <c r="H186" s="2">
        <f t="shared" si="20"/>
        <v>0</v>
      </c>
      <c r="I186" s="2">
        <f>IF(B186&lt;=LARGE(Blad1!$G$10:$G$11,1),I185+H186,I185)</f>
        <v>1</v>
      </c>
      <c r="L186" s="2">
        <f>IF(VLOOKUP(Blad2!C186,Blad2!$H$3:$I$9,2,FALSE)&gt;0,1,0)</f>
        <v>0</v>
      </c>
      <c r="M186" s="2">
        <f>IF(Blad2!G186&gt;0,M185+L186,M185)</f>
        <v>0</v>
      </c>
    </row>
    <row r="187" spans="1:13" x14ac:dyDescent="0.2">
      <c r="A187" s="2">
        <f>IF(B187&gt;IF(Blad1!$G$9=0,Blad1!$G$10,Blad1!$G$11),A186+IF(NOT(F187),0,IF(Blad2!L187=1,1,0)),Blad1!E204)</f>
        <v>0</v>
      </c>
      <c r="B187" s="22">
        <f t="shared" si="21"/>
        <v>161</v>
      </c>
      <c r="C187" s="2">
        <f t="shared" si="16"/>
        <v>6</v>
      </c>
      <c r="D187" s="4">
        <f t="shared" si="17"/>
        <v>0</v>
      </c>
      <c r="E187" s="4">
        <f t="shared" si="18"/>
        <v>0</v>
      </c>
      <c r="F187" s="2" t="b">
        <f t="shared" si="19"/>
        <v>1</v>
      </c>
      <c r="G187" s="2">
        <f>IF(OR(C187=6,C187=7),0,IF(B187&lt;=LARGE(Blad1!$G$10:$G$11,1),IF(NOT(F187),VLOOKUP(C187,$H$3:$I$7,2,FALSE),0),0))</f>
        <v>0</v>
      </c>
      <c r="H187" s="2">
        <f t="shared" si="20"/>
        <v>0</v>
      </c>
      <c r="I187" s="2">
        <f>IF(B187&lt;=LARGE(Blad1!$G$10:$G$11,1),I186+H187,I186)</f>
        <v>1</v>
      </c>
      <c r="L187" s="2">
        <f>IF(VLOOKUP(Blad2!C187,Blad2!$H$3:$I$9,2,FALSE)&gt;0,1,0)</f>
        <v>0</v>
      </c>
      <c r="M187" s="2">
        <f>IF(Blad2!G187&gt;0,M186+L187,M186)</f>
        <v>0</v>
      </c>
    </row>
    <row r="188" spans="1:13" x14ac:dyDescent="0.2">
      <c r="A188" s="2">
        <f>IF(B188&gt;IF(Blad1!$G$9=0,Blad1!$G$10,Blad1!$G$11),A187+IF(NOT(F188),0,IF(Blad2!L188=1,1,0)),Blad1!E205)</f>
        <v>0</v>
      </c>
      <c r="B188" s="22">
        <f t="shared" si="21"/>
        <v>162</v>
      </c>
      <c r="C188" s="2">
        <f t="shared" si="16"/>
        <v>7</v>
      </c>
      <c r="D188" s="4">
        <f t="shared" si="17"/>
        <v>0</v>
      </c>
      <c r="E188" s="4">
        <f t="shared" si="18"/>
        <v>0</v>
      </c>
      <c r="F188" s="2" t="b">
        <f t="shared" si="19"/>
        <v>1</v>
      </c>
      <c r="G188" s="2">
        <f>IF(OR(C188=6,C188=7),0,IF(B188&lt;=LARGE(Blad1!$G$10:$G$11,1),IF(NOT(F188),VLOOKUP(C188,$H$3:$I$7,2,FALSE),0),0))</f>
        <v>0</v>
      </c>
      <c r="H188" s="2">
        <f t="shared" si="20"/>
        <v>0</v>
      </c>
      <c r="I188" s="2">
        <f>IF(B188&lt;=LARGE(Blad1!$G$10:$G$11,1),I187+H188,I187)</f>
        <v>1</v>
      </c>
      <c r="L188" s="2">
        <f>IF(VLOOKUP(Blad2!C188,Blad2!$H$3:$I$9,2,FALSE)&gt;0,1,0)</f>
        <v>0</v>
      </c>
      <c r="M188" s="2">
        <f>IF(Blad2!G188&gt;0,M187+L188,M187)</f>
        <v>0</v>
      </c>
    </row>
    <row r="189" spans="1:13" x14ac:dyDescent="0.2">
      <c r="A189" s="2">
        <f>IF(B189&gt;IF(Blad1!$G$9=0,Blad1!$G$10,Blad1!$G$11),A188+IF(NOT(F189),0,IF(Blad2!L189=1,1,0)),Blad1!E206)</f>
        <v>0</v>
      </c>
      <c r="B189" s="22">
        <f t="shared" si="21"/>
        <v>163</v>
      </c>
      <c r="C189" s="2">
        <f t="shared" si="16"/>
        <v>1</v>
      </c>
      <c r="D189" s="4">
        <f t="shared" si="17"/>
        <v>0</v>
      </c>
      <c r="E189" s="4">
        <f t="shared" si="18"/>
        <v>0</v>
      </c>
      <c r="F189" s="2" t="b">
        <f t="shared" si="19"/>
        <v>1</v>
      </c>
      <c r="G189" s="2">
        <f>IF(OR(C189=6,C189=7),0,IF(B189&lt;=LARGE(Blad1!$G$10:$G$11,1),IF(NOT(F189),VLOOKUP(C189,$H$3:$I$7,2,FALSE),0),0))</f>
        <v>0</v>
      </c>
      <c r="H189" s="2">
        <f t="shared" si="20"/>
        <v>0</v>
      </c>
      <c r="I189" s="2">
        <f>IF(B189&lt;=LARGE(Blad1!$G$10:$G$11,1),I188+H189,I188)</f>
        <v>1</v>
      </c>
      <c r="L189" s="2">
        <f>IF(VLOOKUP(Blad2!C189,Blad2!$H$3:$I$9,2,FALSE)&gt;0,1,0)</f>
        <v>0</v>
      </c>
      <c r="M189" s="2">
        <f>IF(Blad2!G189&gt;0,M188+L189,M188)</f>
        <v>0</v>
      </c>
    </row>
    <row r="190" spans="1:13" x14ac:dyDescent="0.2">
      <c r="A190" s="2">
        <f>IF(B190&gt;IF(Blad1!$G$9=0,Blad1!$G$10,Blad1!$G$11),A189+IF(NOT(F190),0,IF(Blad2!L190=1,1,0)),Blad1!E207)</f>
        <v>0</v>
      </c>
      <c r="B190" s="22">
        <f t="shared" si="21"/>
        <v>164</v>
      </c>
      <c r="C190" s="2">
        <f t="shared" si="16"/>
        <v>2</v>
      </c>
      <c r="D190" s="4">
        <f t="shared" si="17"/>
        <v>0</v>
      </c>
      <c r="E190" s="4">
        <f t="shared" si="18"/>
        <v>0</v>
      </c>
      <c r="F190" s="2" t="b">
        <f t="shared" si="19"/>
        <v>1</v>
      </c>
      <c r="G190" s="2">
        <f>IF(OR(C190=6,C190=7),0,IF(B190&lt;=LARGE(Blad1!$G$10:$G$11,1),IF(NOT(F190),VLOOKUP(C190,$H$3:$I$7,2,FALSE),0),0))</f>
        <v>0</v>
      </c>
      <c r="H190" s="2">
        <f t="shared" si="20"/>
        <v>0</v>
      </c>
      <c r="I190" s="2">
        <f>IF(B190&lt;=LARGE(Blad1!$G$10:$G$11,1),I189+H190,I189)</f>
        <v>1</v>
      </c>
      <c r="L190" s="2">
        <f>IF(VLOOKUP(Blad2!C190,Blad2!$H$3:$I$9,2,FALSE)&gt;0,1,0)</f>
        <v>0</v>
      </c>
      <c r="M190" s="2">
        <f>IF(Blad2!G190&gt;0,M189+L190,M189)</f>
        <v>0</v>
      </c>
    </row>
    <row r="191" spans="1:13" x14ac:dyDescent="0.2">
      <c r="A191" s="2">
        <f>IF(B191&gt;IF(Blad1!$G$9=0,Blad1!$G$10,Blad1!$G$11),A190+IF(NOT(F191),0,IF(Blad2!L191=1,1,0)),Blad1!E208)</f>
        <v>0</v>
      </c>
      <c r="B191" s="22">
        <f t="shared" si="21"/>
        <v>165</v>
      </c>
      <c r="C191" s="2">
        <f t="shared" si="16"/>
        <v>3</v>
      </c>
      <c r="D191" s="4">
        <f t="shared" si="17"/>
        <v>0</v>
      </c>
      <c r="E191" s="4">
        <f t="shared" si="18"/>
        <v>0</v>
      </c>
      <c r="F191" s="2" t="b">
        <f t="shared" si="19"/>
        <v>1</v>
      </c>
      <c r="G191" s="2">
        <f>IF(OR(C191=6,C191=7),0,IF(B191&lt;=LARGE(Blad1!$G$10:$G$11,1),IF(NOT(F191),VLOOKUP(C191,$H$3:$I$7,2,FALSE),0),0))</f>
        <v>0</v>
      </c>
      <c r="H191" s="2">
        <f t="shared" si="20"/>
        <v>0</v>
      </c>
      <c r="I191" s="2">
        <f>IF(B191&lt;=LARGE(Blad1!$G$10:$G$11,1),I190+H191,I190)</f>
        <v>1</v>
      </c>
      <c r="L191" s="2">
        <f>IF(VLOOKUP(Blad2!C191,Blad2!$H$3:$I$9,2,FALSE)&gt;0,1,0)</f>
        <v>0</v>
      </c>
      <c r="M191" s="2">
        <f>IF(Blad2!G191&gt;0,M190+L191,M190)</f>
        <v>0</v>
      </c>
    </row>
    <row r="192" spans="1:13" x14ac:dyDescent="0.2">
      <c r="A192" s="2">
        <f>IF(B192&gt;IF(Blad1!$G$9=0,Blad1!$G$10,Blad1!$G$11),A191+IF(NOT(F192),0,IF(Blad2!L192=1,1,0)),Blad1!E209)</f>
        <v>0</v>
      </c>
      <c r="B192" s="22">
        <f t="shared" si="21"/>
        <v>166</v>
      </c>
      <c r="C192" s="2">
        <f t="shared" si="16"/>
        <v>4</v>
      </c>
      <c r="D192" s="4">
        <f t="shared" si="17"/>
        <v>0</v>
      </c>
      <c r="E192" s="4">
        <f t="shared" si="18"/>
        <v>0</v>
      </c>
      <c r="F192" s="2" t="b">
        <f t="shared" si="19"/>
        <v>1</v>
      </c>
      <c r="G192" s="2">
        <f>IF(OR(C192=6,C192=7),0,IF(B192&lt;=LARGE(Blad1!$G$10:$G$11,1),IF(NOT(F192),VLOOKUP(C192,$H$3:$I$7,2,FALSE),0),0))</f>
        <v>0</v>
      </c>
      <c r="H192" s="2">
        <f t="shared" si="20"/>
        <v>0</v>
      </c>
      <c r="I192" s="2">
        <f>IF(B192&lt;=LARGE(Blad1!$G$10:$G$11,1),I191+H192,I191)</f>
        <v>1</v>
      </c>
      <c r="L192" s="2">
        <f>IF(VLOOKUP(Blad2!C192,Blad2!$H$3:$I$9,2,FALSE)&gt;0,1,0)</f>
        <v>0</v>
      </c>
      <c r="M192" s="2">
        <f>IF(Blad2!G192&gt;0,M191+L192,M191)</f>
        <v>0</v>
      </c>
    </row>
    <row r="193" spans="1:13" x14ac:dyDescent="0.2">
      <c r="A193" s="2">
        <f>IF(B193&gt;IF(Blad1!$G$9=0,Blad1!$G$10,Blad1!$G$11),A192+IF(NOT(F193),0,IF(Blad2!L193=1,1,0)),Blad1!E210)</f>
        <v>0</v>
      </c>
      <c r="B193" s="22">
        <f t="shared" si="21"/>
        <v>167</v>
      </c>
      <c r="C193" s="2">
        <f t="shared" si="16"/>
        <v>5</v>
      </c>
      <c r="D193" s="4">
        <f t="shared" si="17"/>
        <v>0</v>
      </c>
      <c r="E193" s="4">
        <f t="shared" si="18"/>
        <v>0</v>
      </c>
      <c r="F193" s="2" t="b">
        <f t="shared" si="19"/>
        <v>1</v>
      </c>
      <c r="G193" s="2">
        <f>IF(OR(C193=6,C193=7),0,IF(B193&lt;=LARGE(Blad1!$G$10:$G$11,1),IF(NOT(F193),VLOOKUP(C193,$H$3:$I$7,2,FALSE),0),0))</f>
        <v>0</v>
      </c>
      <c r="H193" s="2">
        <f t="shared" si="20"/>
        <v>0</v>
      </c>
      <c r="I193" s="2">
        <f>IF(B193&lt;=LARGE(Blad1!$G$10:$G$11,1),I192+H193,I192)</f>
        <v>1</v>
      </c>
      <c r="L193" s="2">
        <f>IF(VLOOKUP(Blad2!C193,Blad2!$H$3:$I$9,2,FALSE)&gt;0,1,0)</f>
        <v>0</v>
      </c>
      <c r="M193" s="2">
        <f>IF(Blad2!G193&gt;0,M192+L193,M192)</f>
        <v>0</v>
      </c>
    </row>
    <row r="194" spans="1:13" x14ac:dyDescent="0.2">
      <c r="A194" s="2">
        <f>IF(B194&gt;IF(Blad1!$G$9=0,Blad1!$G$10,Blad1!$G$11),A193+IF(NOT(F194),0,IF(Blad2!L194=1,1,0)),Blad1!E211)</f>
        <v>0</v>
      </c>
      <c r="B194" s="22">
        <f t="shared" si="21"/>
        <v>168</v>
      </c>
      <c r="C194" s="2">
        <f t="shared" si="16"/>
        <v>6</v>
      </c>
      <c r="D194" s="4">
        <f t="shared" si="17"/>
        <v>0</v>
      </c>
      <c r="E194" s="4">
        <f t="shared" si="18"/>
        <v>0</v>
      </c>
      <c r="F194" s="2" t="b">
        <f t="shared" si="19"/>
        <v>1</v>
      </c>
      <c r="G194" s="2">
        <f>IF(OR(C194=6,C194=7),0,IF(B194&lt;=LARGE(Blad1!$G$10:$G$11,1),IF(NOT(F194),VLOOKUP(C194,$H$3:$I$7,2,FALSE),0),0))</f>
        <v>0</v>
      </c>
      <c r="H194" s="2">
        <f t="shared" si="20"/>
        <v>0</v>
      </c>
      <c r="I194" s="2">
        <f>IF(B194&lt;=LARGE(Blad1!$G$10:$G$11,1),I193+H194,I193)</f>
        <v>1</v>
      </c>
      <c r="L194" s="2">
        <f>IF(VLOOKUP(Blad2!C194,Blad2!$H$3:$I$9,2,FALSE)&gt;0,1,0)</f>
        <v>0</v>
      </c>
      <c r="M194" s="2">
        <f>IF(Blad2!G194&gt;0,M193+L194,M193)</f>
        <v>0</v>
      </c>
    </row>
    <row r="195" spans="1:13" x14ac:dyDescent="0.2">
      <c r="A195" s="2">
        <f>IF(B195&gt;IF(Blad1!$G$9=0,Blad1!$G$10,Blad1!$G$11),A194+IF(NOT(F195),0,IF(Blad2!L195=1,1,0)),Blad1!E212)</f>
        <v>0</v>
      </c>
      <c r="B195" s="22">
        <f t="shared" si="21"/>
        <v>169</v>
      </c>
      <c r="C195" s="2">
        <f t="shared" si="16"/>
        <v>7</v>
      </c>
      <c r="D195" s="4">
        <f t="shared" si="17"/>
        <v>0</v>
      </c>
      <c r="E195" s="4">
        <f t="shared" si="18"/>
        <v>0</v>
      </c>
      <c r="F195" s="2" t="b">
        <f t="shared" si="19"/>
        <v>1</v>
      </c>
      <c r="G195" s="2">
        <f>IF(OR(C195=6,C195=7),0,IF(B195&lt;=LARGE(Blad1!$G$10:$G$11,1),IF(NOT(F195),VLOOKUP(C195,$H$3:$I$7,2,FALSE),0),0))</f>
        <v>0</v>
      </c>
      <c r="H195" s="2">
        <f t="shared" si="20"/>
        <v>0</v>
      </c>
      <c r="I195" s="2">
        <f>IF(B195&lt;=LARGE(Blad1!$G$10:$G$11,1),I194+H195,I194)</f>
        <v>1</v>
      </c>
      <c r="L195" s="2">
        <f>IF(VLOOKUP(Blad2!C195,Blad2!$H$3:$I$9,2,FALSE)&gt;0,1,0)</f>
        <v>0</v>
      </c>
      <c r="M195" s="2">
        <f>IF(Blad2!G195&gt;0,M194+L195,M194)</f>
        <v>0</v>
      </c>
    </row>
    <row r="196" spans="1:13" x14ac:dyDescent="0.2">
      <c r="A196" s="2">
        <f>IF(B196&gt;IF(Blad1!$G$9=0,Blad1!$G$10,Blad1!$G$11),A195+IF(NOT(F196),0,IF(Blad2!L196=1,1,0)),Blad1!E213)</f>
        <v>0</v>
      </c>
      <c r="B196" s="22">
        <f t="shared" si="21"/>
        <v>170</v>
      </c>
      <c r="C196" s="2">
        <f t="shared" si="16"/>
        <v>1</v>
      </c>
      <c r="D196" s="4">
        <f t="shared" si="17"/>
        <v>0</v>
      </c>
      <c r="E196" s="4">
        <f t="shared" si="18"/>
        <v>0</v>
      </c>
      <c r="F196" s="2" t="b">
        <f t="shared" si="19"/>
        <v>1</v>
      </c>
      <c r="G196" s="2">
        <f>IF(OR(C196=6,C196=7),0,IF(B196&lt;=LARGE(Blad1!$G$10:$G$11,1),IF(NOT(F196),VLOOKUP(C196,$H$3:$I$7,2,FALSE),0),0))</f>
        <v>0</v>
      </c>
      <c r="H196" s="2">
        <f t="shared" si="20"/>
        <v>0</v>
      </c>
      <c r="I196" s="2">
        <f>IF(B196&lt;=LARGE(Blad1!$G$10:$G$11,1),I195+H196,I195)</f>
        <v>1</v>
      </c>
      <c r="L196" s="2">
        <f>IF(VLOOKUP(Blad2!C196,Blad2!$H$3:$I$9,2,FALSE)&gt;0,1,0)</f>
        <v>0</v>
      </c>
      <c r="M196" s="2">
        <f>IF(Blad2!G196&gt;0,M195+L196,M195)</f>
        <v>0</v>
      </c>
    </row>
    <row r="197" spans="1:13" x14ac:dyDescent="0.2">
      <c r="A197" s="2">
        <f>IF(B197&gt;IF(Blad1!$G$9=0,Blad1!$G$10,Blad1!$G$11),A196+IF(NOT(F197),0,IF(Blad2!L197=1,1,0)),Blad1!E214)</f>
        <v>0</v>
      </c>
      <c r="B197" s="22">
        <f t="shared" si="21"/>
        <v>171</v>
      </c>
      <c r="C197" s="2">
        <f t="shared" si="16"/>
        <v>2</v>
      </c>
      <c r="D197" s="4">
        <f t="shared" si="17"/>
        <v>0</v>
      </c>
      <c r="E197" s="4">
        <f t="shared" si="18"/>
        <v>0</v>
      </c>
      <c r="F197" s="2" t="b">
        <f t="shared" si="19"/>
        <v>1</v>
      </c>
      <c r="G197" s="2">
        <f>IF(OR(C197=6,C197=7),0,IF(B197&lt;=LARGE(Blad1!$G$10:$G$11,1),IF(NOT(F197),VLOOKUP(C197,$H$3:$I$7,2,FALSE),0),0))</f>
        <v>0</v>
      </c>
      <c r="H197" s="2">
        <f t="shared" si="20"/>
        <v>0</v>
      </c>
      <c r="I197" s="2">
        <f>IF(B197&lt;=LARGE(Blad1!$G$10:$G$11,1),I196+H197,I196)</f>
        <v>1</v>
      </c>
      <c r="L197" s="2">
        <f>IF(VLOOKUP(Blad2!C197,Blad2!$H$3:$I$9,2,FALSE)&gt;0,1,0)</f>
        <v>0</v>
      </c>
      <c r="M197" s="2">
        <f>IF(Blad2!G197&gt;0,M196+L197,M196)</f>
        <v>0</v>
      </c>
    </row>
    <row r="198" spans="1:13" x14ac:dyDescent="0.2">
      <c r="A198" s="2">
        <f>IF(B198&gt;IF(Blad1!$G$9=0,Blad1!$G$10,Blad1!$G$11),A197+IF(NOT(F198),0,IF(Blad2!L198=1,1,0)),Blad1!E215)</f>
        <v>0</v>
      </c>
      <c r="B198" s="22">
        <f t="shared" si="21"/>
        <v>172</v>
      </c>
      <c r="C198" s="2">
        <f t="shared" si="16"/>
        <v>3</v>
      </c>
      <c r="D198" s="4">
        <f t="shared" si="17"/>
        <v>0</v>
      </c>
      <c r="E198" s="4">
        <f t="shared" si="18"/>
        <v>0</v>
      </c>
      <c r="F198" s="2" t="b">
        <f t="shared" si="19"/>
        <v>1</v>
      </c>
      <c r="G198" s="2">
        <f>IF(OR(C198=6,C198=7),0,IF(B198&lt;=LARGE(Blad1!$G$10:$G$11,1),IF(NOT(F198),VLOOKUP(C198,$H$3:$I$7,2,FALSE),0),0))</f>
        <v>0</v>
      </c>
      <c r="H198" s="2">
        <f t="shared" si="20"/>
        <v>0</v>
      </c>
      <c r="I198" s="2">
        <f>IF(B198&lt;=LARGE(Blad1!$G$10:$G$11,1),I197+H198,I197)</f>
        <v>1</v>
      </c>
      <c r="L198" s="2">
        <f>IF(VLOOKUP(Blad2!C198,Blad2!$H$3:$I$9,2,FALSE)&gt;0,1,0)</f>
        <v>0</v>
      </c>
      <c r="M198" s="2">
        <f>IF(Blad2!G198&gt;0,M197+L198,M197)</f>
        <v>0</v>
      </c>
    </row>
    <row r="199" spans="1:13" x14ac:dyDescent="0.2">
      <c r="A199" s="2">
        <f>IF(B199&gt;IF(Blad1!$G$9=0,Blad1!$G$10,Blad1!$G$11),A198+IF(NOT(F199),0,IF(Blad2!L199=1,1,0)),Blad1!E216)</f>
        <v>0</v>
      </c>
      <c r="B199" s="22">
        <f t="shared" si="21"/>
        <v>173</v>
      </c>
      <c r="C199" s="2">
        <f t="shared" si="16"/>
        <v>4</v>
      </c>
      <c r="D199" s="4">
        <f t="shared" si="17"/>
        <v>0</v>
      </c>
      <c r="E199" s="4">
        <f t="shared" si="18"/>
        <v>0</v>
      </c>
      <c r="F199" s="2" t="b">
        <f t="shared" si="19"/>
        <v>1</v>
      </c>
      <c r="G199" s="2">
        <f>IF(OR(C199=6,C199=7),0,IF(B199&lt;=LARGE(Blad1!$G$10:$G$11,1),IF(NOT(F199),VLOOKUP(C199,$H$3:$I$7,2,FALSE),0),0))</f>
        <v>0</v>
      </c>
      <c r="H199" s="2">
        <f t="shared" si="20"/>
        <v>0</v>
      </c>
      <c r="I199" s="2">
        <f>IF(B199&lt;=LARGE(Blad1!$G$10:$G$11,1),I198+H199,I198)</f>
        <v>1</v>
      </c>
      <c r="L199" s="2">
        <f>IF(VLOOKUP(Blad2!C199,Blad2!$H$3:$I$9,2,FALSE)&gt;0,1,0)</f>
        <v>0</v>
      </c>
      <c r="M199" s="2">
        <f>IF(Blad2!G199&gt;0,M198+L199,M198)</f>
        <v>0</v>
      </c>
    </row>
    <row r="200" spans="1:13" x14ac:dyDescent="0.2">
      <c r="A200" s="2">
        <f>IF(B200&gt;IF(Blad1!$G$9=0,Blad1!$G$10,Blad1!$G$11),A199+IF(NOT(F200),0,IF(Blad2!L200=1,1,0)),Blad1!E217)</f>
        <v>0</v>
      </c>
      <c r="B200" s="22">
        <f t="shared" si="21"/>
        <v>174</v>
      </c>
      <c r="C200" s="2">
        <f t="shared" si="16"/>
        <v>5</v>
      </c>
      <c r="D200" s="4">
        <f t="shared" si="17"/>
        <v>0</v>
      </c>
      <c r="E200" s="4">
        <f t="shared" si="18"/>
        <v>0</v>
      </c>
      <c r="F200" s="2" t="b">
        <f t="shared" si="19"/>
        <v>1</v>
      </c>
      <c r="G200" s="2">
        <f>IF(OR(C200=6,C200=7),0,IF(B200&lt;=LARGE(Blad1!$G$10:$G$11,1),IF(NOT(F200),VLOOKUP(C200,$H$3:$I$7,2,FALSE),0),0))</f>
        <v>0</v>
      </c>
      <c r="H200" s="2">
        <f t="shared" si="20"/>
        <v>0</v>
      </c>
      <c r="I200" s="2">
        <f>IF(B200&lt;=LARGE(Blad1!$G$10:$G$11,1),I199+H200,I199)</f>
        <v>1</v>
      </c>
      <c r="L200" s="2">
        <f>IF(VLOOKUP(Blad2!C200,Blad2!$H$3:$I$9,2,FALSE)&gt;0,1,0)</f>
        <v>0</v>
      </c>
      <c r="M200" s="2">
        <f>IF(Blad2!G200&gt;0,M199+L200,M199)</f>
        <v>0</v>
      </c>
    </row>
    <row r="201" spans="1:13" x14ac:dyDescent="0.2">
      <c r="A201" s="2">
        <f>IF(B201&gt;IF(Blad1!$G$9=0,Blad1!$G$10,Blad1!$G$11),A200+IF(NOT(F201),0,IF(Blad2!L201=1,1,0)),Blad1!E218)</f>
        <v>0</v>
      </c>
      <c r="B201" s="22">
        <f t="shared" si="21"/>
        <v>175</v>
      </c>
      <c r="C201" s="2">
        <f t="shared" si="16"/>
        <v>6</v>
      </c>
      <c r="D201" s="4">
        <f t="shared" si="17"/>
        <v>0</v>
      </c>
      <c r="E201" s="4">
        <f t="shared" si="18"/>
        <v>0</v>
      </c>
      <c r="F201" s="2" t="b">
        <f t="shared" si="19"/>
        <v>1</v>
      </c>
      <c r="G201" s="2">
        <f>IF(OR(C201=6,C201=7),0,IF(B201&lt;=LARGE(Blad1!$G$10:$G$11,1),IF(NOT(F201),VLOOKUP(C201,$H$3:$I$7,2,FALSE),0),0))</f>
        <v>0</v>
      </c>
      <c r="H201" s="2">
        <f t="shared" si="20"/>
        <v>0</v>
      </c>
      <c r="I201" s="2">
        <f>IF(B201&lt;=LARGE(Blad1!$G$10:$G$11,1),I200+H201,I200)</f>
        <v>1</v>
      </c>
      <c r="L201" s="2">
        <f>IF(VLOOKUP(Blad2!C201,Blad2!$H$3:$I$9,2,FALSE)&gt;0,1,0)</f>
        <v>0</v>
      </c>
      <c r="M201" s="2">
        <f>IF(Blad2!G201&gt;0,M200+L201,M200)</f>
        <v>0</v>
      </c>
    </row>
    <row r="202" spans="1:13" x14ac:dyDescent="0.2">
      <c r="A202" s="2">
        <f>IF(B202&gt;IF(Blad1!$G$9=0,Blad1!$G$10,Blad1!$G$11),A201+IF(NOT(F202),0,IF(Blad2!L202=1,1,0)),Blad1!E219)</f>
        <v>0</v>
      </c>
      <c r="B202" s="22">
        <f t="shared" si="21"/>
        <v>176</v>
      </c>
      <c r="C202" s="2">
        <f t="shared" si="16"/>
        <v>7</v>
      </c>
      <c r="D202" s="4">
        <f t="shared" si="17"/>
        <v>0</v>
      </c>
      <c r="E202" s="4">
        <f t="shared" si="18"/>
        <v>0</v>
      </c>
      <c r="F202" s="2" t="b">
        <f t="shared" si="19"/>
        <v>1</v>
      </c>
      <c r="G202" s="2">
        <f>IF(OR(C202=6,C202=7),0,IF(B202&lt;=LARGE(Blad1!$G$10:$G$11,1),IF(NOT(F202),VLOOKUP(C202,$H$3:$I$7,2,FALSE),0),0))</f>
        <v>0</v>
      </c>
      <c r="H202" s="2">
        <f t="shared" si="20"/>
        <v>0</v>
      </c>
      <c r="I202" s="2">
        <f>IF(B202&lt;=LARGE(Blad1!$G$10:$G$11,1),I201+H202,I201)</f>
        <v>1</v>
      </c>
      <c r="L202" s="2">
        <f>IF(VLOOKUP(Blad2!C202,Blad2!$H$3:$I$9,2,FALSE)&gt;0,1,0)</f>
        <v>0</v>
      </c>
      <c r="M202" s="2">
        <f>IF(Blad2!G202&gt;0,M201+L202,M201)</f>
        <v>0</v>
      </c>
    </row>
    <row r="203" spans="1:13" x14ac:dyDescent="0.2">
      <c r="A203" s="2">
        <f>IF(B203&gt;IF(Blad1!$G$9=0,Blad1!$G$10,Blad1!$G$11),A202+IF(NOT(F203),0,IF(Blad2!L203=1,1,0)),Blad1!E220)</f>
        <v>0</v>
      </c>
      <c r="B203" s="22">
        <f t="shared" si="21"/>
        <v>177</v>
      </c>
      <c r="C203" s="2">
        <f t="shared" si="16"/>
        <v>1</v>
      </c>
      <c r="D203" s="4">
        <f t="shared" si="17"/>
        <v>0</v>
      </c>
      <c r="E203" s="4">
        <f t="shared" si="18"/>
        <v>0</v>
      </c>
      <c r="F203" s="2" t="b">
        <f t="shared" si="19"/>
        <v>1</v>
      </c>
      <c r="G203" s="2">
        <f>IF(OR(C203=6,C203=7),0,IF(B203&lt;=LARGE(Blad1!$G$10:$G$11,1),IF(NOT(F203),VLOOKUP(C203,$H$3:$I$7,2,FALSE),0),0))</f>
        <v>0</v>
      </c>
      <c r="H203" s="2">
        <f t="shared" si="20"/>
        <v>0</v>
      </c>
      <c r="I203" s="2">
        <f>IF(B203&lt;=LARGE(Blad1!$G$10:$G$11,1),I202+H203,I202)</f>
        <v>1</v>
      </c>
      <c r="L203" s="2">
        <f>IF(VLOOKUP(Blad2!C203,Blad2!$H$3:$I$9,2,FALSE)&gt;0,1,0)</f>
        <v>0</v>
      </c>
      <c r="M203" s="2">
        <f>IF(Blad2!G203&gt;0,M202+L203,M202)</f>
        <v>0</v>
      </c>
    </row>
    <row r="204" spans="1:13" x14ac:dyDescent="0.2">
      <c r="A204" s="2">
        <f>IF(B204&gt;IF(Blad1!$G$9=0,Blad1!$G$10,Blad1!$G$11),A203+IF(NOT(F204),0,IF(Blad2!L204=1,1,0)),Blad1!E221)</f>
        <v>0</v>
      </c>
      <c r="B204" s="22">
        <f t="shared" si="21"/>
        <v>178</v>
      </c>
      <c r="C204" s="2">
        <f t="shared" si="16"/>
        <v>2</v>
      </c>
      <c r="D204" s="4">
        <f t="shared" si="17"/>
        <v>0</v>
      </c>
      <c r="E204" s="4">
        <f t="shared" si="18"/>
        <v>0</v>
      </c>
      <c r="F204" s="2" t="b">
        <f t="shared" si="19"/>
        <v>1</v>
      </c>
      <c r="G204" s="2">
        <f>IF(OR(C204=6,C204=7),0,IF(B204&lt;=LARGE(Blad1!$G$10:$G$11,1),IF(NOT(F204),VLOOKUP(C204,$H$3:$I$7,2,FALSE),0),0))</f>
        <v>0</v>
      </c>
      <c r="H204" s="2">
        <f t="shared" si="20"/>
        <v>0</v>
      </c>
      <c r="I204" s="2">
        <f>IF(B204&lt;=LARGE(Blad1!$G$10:$G$11,1),I203+H204,I203)</f>
        <v>1</v>
      </c>
      <c r="L204" s="2">
        <f>IF(VLOOKUP(Blad2!C204,Blad2!$H$3:$I$9,2,FALSE)&gt;0,1,0)</f>
        <v>0</v>
      </c>
      <c r="M204" s="2">
        <f>IF(Blad2!G204&gt;0,M203+L204,M203)</f>
        <v>0</v>
      </c>
    </row>
    <row r="205" spans="1:13" x14ac:dyDescent="0.2">
      <c r="A205" s="2">
        <f>IF(B205&gt;IF(Blad1!$G$9=0,Blad1!$G$10,Blad1!$G$11),A204+IF(NOT(F205),0,IF(Blad2!L205=1,1,0)),Blad1!E222)</f>
        <v>0</v>
      </c>
      <c r="B205" s="22">
        <f t="shared" si="21"/>
        <v>179</v>
      </c>
      <c r="C205" s="2">
        <f t="shared" si="16"/>
        <v>3</v>
      </c>
      <c r="D205" s="4">
        <f t="shared" si="17"/>
        <v>0</v>
      </c>
      <c r="E205" s="4">
        <f t="shared" si="18"/>
        <v>0</v>
      </c>
      <c r="F205" s="2" t="b">
        <f t="shared" si="19"/>
        <v>1</v>
      </c>
      <c r="G205" s="2">
        <f>IF(OR(C205=6,C205=7),0,IF(B205&lt;=LARGE(Blad1!$G$10:$G$11,1),IF(NOT(F205),VLOOKUP(C205,$H$3:$I$7,2,FALSE),0),0))</f>
        <v>0</v>
      </c>
      <c r="H205" s="2">
        <f t="shared" si="20"/>
        <v>0</v>
      </c>
      <c r="I205" s="2">
        <f>IF(B205&lt;=LARGE(Blad1!$G$10:$G$11,1),I204+H205,I204)</f>
        <v>1</v>
      </c>
      <c r="L205" s="2">
        <f>IF(VLOOKUP(Blad2!C205,Blad2!$H$3:$I$9,2,FALSE)&gt;0,1,0)</f>
        <v>0</v>
      </c>
      <c r="M205" s="2">
        <f>IF(Blad2!G205&gt;0,M204+L205,M204)</f>
        <v>0</v>
      </c>
    </row>
    <row r="206" spans="1:13" x14ac:dyDescent="0.2">
      <c r="A206" s="2">
        <f>IF(B206&gt;IF(Blad1!$G$9=0,Blad1!$G$10,Blad1!$G$11),A205+IF(NOT(F206),0,IF(Blad2!L206=1,1,0)),Blad1!E223)</f>
        <v>0</v>
      </c>
      <c r="B206" s="22">
        <f t="shared" si="21"/>
        <v>180</v>
      </c>
      <c r="C206" s="2">
        <f t="shared" si="16"/>
        <v>4</v>
      </c>
      <c r="D206" s="4">
        <f t="shared" si="17"/>
        <v>0</v>
      </c>
      <c r="E206" s="4">
        <f t="shared" si="18"/>
        <v>0</v>
      </c>
      <c r="F206" s="2" t="b">
        <f t="shared" si="19"/>
        <v>1</v>
      </c>
      <c r="G206" s="2">
        <f>IF(OR(C206=6,C206=7),0,IF(B206&lt;=LARGE(Blad1!$G$10:$G$11,1),IF(NOT(F206),VLOOKUP(C206,$H$3:$I$7,2,FALSE),0),0))</f>
        <v>0</v>
      </c>
      <c r="H206" s="2">
        <f t="shared" si="20"/>
        <v>0</v>
      </c>
      <c r="I206" s="2">
        <f>IF(B206&lt;=LARGE(Blad1!$G$10:$G$11,1),I205+H206,I205)</f>
        <v>1</v>
      </c>
      <c r="L206" s="2">
        <f>IF(VLOOKUP(Blad2!C206,Blad2!$H$3:$I$9,2,FALSE)&gt;0,1,0)</f>
        <v>0</v>
      </c>
      <c r="M206" s="2">
        <f>IF(Blad2!G206&gt;0,M205+L206,M205)</f>
        <v>0</v>
      </c>
    </row>
    <row r="207" spans="1:13" x14ac:dyDescent="0.2">
      <c r="A207" s="2">
        <f>IF(B207&gt;IF(Blad1!$G$9=0,Blad1!$G$10,Blad1!$G$11),A206+IF(NOT(F207),0,IF(Blad2!L207=1,1,0)),Blad1!E224)</f>
        <v>0</v>
      </c>
      <c r="B207" s="22">
        <f t="shared" si="21"/>
        <v>181</v>
      </c>
      <c r="C207" s="2">
        <f t="shared" si="16"/>
        <v>5</v>
      </c>
      <c r="D207" s="4">
        <f t="shared" si="17"/>
        <v>0</v>
      </c>
      <c r="E207" s="4">
        <f t="shared" si="18"/>
        <v>0</v>
      </c>
      <c r="F207" s="2" t="b">
        <f t="shared" si="19"/>
        <v>1</v>
      </c>
      <c r="G207" s="2">
        <f>IF(OR(C207=6,C207=7),0,IF(B207&lt;=LARGE(Blad1!$G$10:$G$11,1),IF(NOT(F207),VLOOKUP(C207,$H$3:$I$7,2,FALSE),0),0))</f>
        <v>0</v>
      </c>
      <c r="H207" s="2">
        <f t="shared" si="20"/>
        <v>0</v>
      </c>
      <c r="I207" s="2">
        <f>IF(B207&lt;=LARGE(Blad1!$G$10:$G$11,1),I206+H207,I206)</f>
        <v>1</v>
      </c>
      <c r="L207" s="2">
        <f>IF(VLOOKUP(Blad2!C207,Blad2!$H$3:$I$9,2,FALSE)&gt;0,1,0)</f>
        <v>0</v>
      </c>
      <c r="M207" s="2">
        <f>IF(Blad2!G207&gt;0,M206+L207,M206)</f>
        <v>0</v>
      </c>
    </row>
    <row r="208" spans="1:13" x14ac:dyDescent="0.2">
      <c r="A208" s="2">
        <f>IF(B208&gt;IF(Blad1!$G$9=0,Blad1!$G$10,Blad1!$G$11),A207+IF(NOT(F208),0,IF(Blad2!L208=1,1,0)),Blad1!E225)</f>
        <v>0</v>
      </c>
      <c r="B208" s="22">
        <f t="shared" si="21"/>
        <v>182</v>
      </c>
      <c r="C208" s="2">
        <f t="shared" si="16"/>
        <v>6</v>
      </c>
      <c r="D208" s="4">
        <f t="shared" si="17"/>
        <v>0</v>
      </c>
      <c r="E208" s="4">
        <f t="shared" si="18"/>
        <v>0</v>
      </c>
      <c r="F208" s="2" t="b">
        <f t="shared" si="19"/>
        <v>1</v>
      </c>
      <c r="G208" s="2">
        <f>IF(OR(C208=6,C208=7),0,IF(B208&lt;=LARGE(Blad1!$G$10:$G$11,1),IF(NOT(F208),VLOOKUP(C208,$H$3:$I$7,2,FALSE),0),0))</f>
        <v>0</v>
      </c>
      <c r="H208" s="2">
        <f t="shared" si="20"/>
        <v>0</v>
      </c>
      <c r="I208" s="2">
        <f>IF(B208&lt;=LARGE(Blad1!$G$10:$G$11,1),I207+H208,I207)</f>
        <v>1</v>
      </c>
      <c r="L208" s="2">
        <f>IF(VLOOKUP(Blad2!C208,Blad2!$H$3:$I$9,2,FALSE)&gt;0,1,0)</f>
        <v>0</v>
      </c>
      <c r="M208" s="2">
        <f>IF(Blad2!G208&gt;0,M207+L208,M207)</f>
        <v>0</v>
      </c>
    </row>
    <row r="209" spans="1:13" x14ac:dyDescent="0.2">
      <c r="A209" s="2">
        <f>IF(B209&gt;IF(Blad1!$G$9=0,Blad1!$G$10,Blad1!$G$11),A208+IF(NOT(F209),0,IF(Blad2!L209=1,1,0)),Blad1!E226)</f>
        <v>0</v>
      </c>
      <c r="B209" s="22">
        <f t="shared" si="21"/>
        <v>183</v>
      </c>
      <c r="C209" s="2">
        <f t="shared" si="16"/>
        <v>7</v>
      </c>
      <c r="D209" s="4">
        <f t="shared" si="17"/>
        <v>0</v>
      </c>
      <c r="E209" s="4">
        <f t="shared" si="18"/>
        <v>0</v>
      </c>
      <c r="F209" s="2" t="b">
        <f t="shared" si="19"/>
        <v>1</v>
      </c>
      <c r="G209" s="2">
        <f>IF(OR(C209=6,C209=7),0,IF(B209&lt;=LARGE(Blad1!$G$10:$G$11,1),IF(NOT(F209),VLOOKUP(C209,$H$3:$I$7,2,FALSE),0),0))</f>
        <v>0</v>
      </c>
      <c r="H209" s="2">
        <f t="shared" si="20"/>
        <v>0</v>
      </c>
      <c r="I209" s="2">
        <f>IF(B209&lt;=LARGE(Blad1!$G$10:$G$11,1),I208+H209,I208)</f>
        <v>1</v>
      </c>
      <c r="L209" s="2">
        <f>IF(VLOOKUP(Blad2!C209,Blad2!$H$3:$I$9,2,FALSE)&gt;0,1,0)</f>
        <v>0</v>
      </c>
      <c r="M209" s="2">
        <f>IF(Blad2!G209&gt;0,M208+L209,M208)</f>
        <v>0</v>
      </c>
    </row>
    <row r="210" spans="1:13" x14ac:dyDescent="0.2">
      <c r="A210" s="2">
        <f>IF(B210&gt;IF(Blad1!$G$9=0,Blad1!$G$10,Blad1!$G$11),A209+IF(NOT(F210),0,IF(Blad2!L210=1,1,0)),Blad1!E227)</f>
        <v>0</v>
      </c>
      <c r="B210" s="22">
        <f t="shared" si="21"/>
        <v>184</v>
      </c>
      <c r="C210" s="2">
        <f t="shared" si="16"/>
        <v>1</v>
      </c>
      <c r="D210" s="4">
        <f t="shared" si="17"/>
        <v>0</v>
      </c>
      <c r="E210" s="4">
        <f t="shared" si="18"/>
        <v>0</v>
      </c>
      <c r="F210" s="2" t="b">
        <f t="shared" si="19"/>
        <v>1</v>
      </c>
      <c r="G210" s="2">
        <f>IF(OR(C210=6,C210=7),0,IF(B210&lt;=LARGE(Blad1!$G$10:$G$11,1),IF(NOT(F210),VLOOKUP(C210,$H$3:$I$7,2,FALSE),0),0))</f>
        <v>0</v>
      </c>
      <c r="H210" s="2">
        <f t="shared" si="20"/>
        <v>0</v>
      </c>
      <c r="I210" s="2">
        <f>IF(B210&lt;=LARGE(Blad1!$G$10:$G$11,1),I209+H210,I209)</f>
        <v>1</v>
      </c>
      <c r="L210" s="2">
        <f>IF(VLOOKUP(Blad2!C210,Blad2!$H$3:$I$9,2,FALSE)&gt;0,1,0)</f>
        <v>0</v>
      </c>
      <c r="M210" s="2">
        <f>IF(Blad2!G210&gt;0,M209+L210,M209)</f>
        <v>0</v>
      </c>
    </row>
    <row r="211" spans="1:13" x14ac:dyDescent="0.2">
      <c r="A211" s="2">
        <f>IF(B211&gt;IF(Blad1!$G$9=0,Blad1!$G$10,Blad1!$G$11),A210+IF(NOT(F211),0,IF(Blad2!L211=1,1,0)),Blad1!E228)</f>
        <v>0</v>
      </c>
      <c r="B211" s="22">
        <f t="shared" si="21"/>
        <v>185</v>
      </c>
      <c r="C211" s="2">
        <f t="shared" si="16"/>
        <v>2</v>
      </c>
      <c r="D211" s="4">
        <f t="shared" si="17"/>
        <v>0</v>
      </c>
      <c r="E211" s="4">
        <f t="shared" si="18"/>
        <v>0</v>
      </c>
      <c r="F211" s="2" t="b">
        <f t="shared" si="19"/>
        <v>1</v>
      </c>
      <c r="G211" s="2">
        <f>IF(OR(C211=6,C211=7),0,IF(B211&lt;=LARGE(Blad1!$G$10:$G$11,1),IF(NOT(F211),VLOOKUP(C211,$H$3:$I$7,2,FALSE),0),0))</f>
        <v>0</v>
      </c>
      <c r="H211" s="2">
        <f t="shared" si="20"/>
        <v>0</v>
      </c>
      <c r="I211" s="2">
        <f>IF(B211&lt;=LARGE(Blad1!$G$10:$G$11,1),I210+H211,I210)</f>
        <v>1</v>
      </c>
      <c r="L211" s="2">
        <f>IF(VLOOKUP(Blad2!C211,Blad2!$H$3:$I$9,2,FALSE)&gt;0,1,0)</f>
        <v>0</v>
      </c>
      <c r="M211" s="2">
        <f>IF(Blad2!G211&gt;0,M210+L211,M210)</f>
        <v>0</v>
      </c>
    </row>
    <row r="212" spans="1:13" x14ac:dyDescent="0.2">
      <c r="A212" s="2">
        <f>IF(B212&gt;IF(Blad1!$G$9=0,Blad1!$G$10,Blad1!$G$11),A211+IF(NOT(F212),0,IF(Blad2!L212=1,1,0)),Blad1!E229)</f>
        <v>0</v>
      </c>
      <c r="B212" s="22">
        <f t="shared" si="21"/>
        <v>186</v>
      </c>
      <c r="C212" s="2">
        <f t="shared" si="16"/>
        <v>3</v>
      </c>
      <c r="D212" s="4">
        <f t="shared" si="17"/>
        <v>0</v>
      </c>
      <c r="E212" s="4">
        <f t="shared" si="18"/>
        <v>0</v>
      </c>
      <c r="F212" s="2" t="b">
        <f t="shared" si="19"/>
        <v>1</v>
      </c>
      <c r="G212" s="2">
        <f>IF(OR(C212=6,C212=7),0,IF(B212&lt;=LARGE(Blad1!$G$10:$G$11,1),IF(NOT(F212),VLOOKUP(C212,$H$3:$I$7,2,FALSE),0),0))</f>
        <v>0</v>
      </c>
      <c r="H212" s="2">
        <f t="shared" si="20"/>
        <v>0</v>
      </c>
      <c r="I212" s="2">
        <f>IF(B212&lt;=LARGE(Blad1!$G$10:$G$11,1),I211+H212,I211)</f>
        <v>1</v>
      </c>
      <c r="L212" s="2">
        <f>IF(VLOOKUP(Blad2!C212,Blad2!$H$3:$I$9,2,FALSE)&gt;0,1,0)</f>
        <v>0</v>
      </c>
      <c r="M212" s="2">
        <f>IF(Blad2!G212&gt;0,M211+L212,M211)</f>
        <v>0</v>
      </c>
    </row>
    <row r="213" spans="1:13" x14ac:dyDescent="0.2">
      <c r="A213" s="2">
        <f>IF(B213&gt;IF(Blad1!$G$9=0,Blad1!$G$10,Blad1!$G$11),A212+IF(NOT(F213),0,IF(Blad2!L213=1,1,0)),Blad1!E230)</f>
        <v>0</v>
      </c>
      <c r="B213" s="22">
        <f t="shared" si="21"/>
        <v>187</v>
      </c>
      <c r="C213" s="2">
        <f t="shared" si="16"/>
        <v>4</v>
      </c>
      <c r="D213" s="4">
        <f t="shared" si="17"/>
        <v>0</v>
      </c>
      <c r="E213" s="4">
        <f t="shared" si="18"/>
        <v>0</v>
      </c>
      <c r="F213" s="2" t="b">
        <f t="shared" si="19"/>
        <v>1</v>
      </c>
      <c r="G213" s="2">
        <f>IF(OR(C213=6,C213=7),0,IF(B213&lt;=LARGE(Blad1!$G$10:$G$11,1),IF(NOT(F213),VLOOKUP(C213,$H$3:$I$7,2,FALSE),0),0))</f>
        <v>0</v>
      </c>
      <c r="H213" s="2">
        <f t="shared" si="20"/>
        <v>0</v>
      </c>
      <c r="I213" s="2">
        <f>IF(B213&lt;=LARGE(Blad1!$G$10:$G$11,1),I212+H213,I212)</f>
        <v>1</v>
      </c>
      <c r="L213" s="2">
        <f>IF(VLOOKUP(Blad2!C213,Blad2!$H$3:$I$9,2,FALSE)&gt;0,1,0)</f>
        <v>0</v>
      </c>
      <c r="M213" s="2">
        <f>IF(Blad2!G213&gt;0,M212+L213,M212)</f>
        <v>0</v>
      </c>
    </row>
    <row r="214" spans="1:13" x14ac:dyDescent="0.2">
      <c r="A214" s="2">
        <f>IF(B214&gt;IF(Blad1!$G$9=0,Blad1!$G$10,Blad1!$G$11),A213+IF(NOT(F214),0,IF(Blad2!L214=1,1,0)),Blad1!E231)</f>
        <v>0</v>
      </c>
      <c r="B214" s="22">
        <f t="shared" si="21"/>
        <v>188</v>
      </c>
      <c r="C214" s="2">
        <f t="shared" si="16"/>
        <v>5</v>
      </c>
      <c r="D214" s="4">
        <f t="shared" si="17"/>
        <v>0</v>
      </c>
      <c r="E214" s="4">
        <f t="shared" si="18"/>
        <v>0</v>
      </c>
      <c r="F214" s="2" t="b">
        <f t="shared" si="19"/>
        <v>1</v>
      </c>
      <c r="G214" s="2">
        <f>IF(OR(C214=6,C214=7),0,IF(B214&lt;=LARGE(Blad1!$G$10:$G$11,1),IF(NOT(F214),VLOOKUP(C214,$H$3:$I$7,2,FALSE),0),0))</f>
        <v>0</v>
      </c>
      <c r="H214" s="2">
        <f t="shared" si="20"/>
        <v>0</v>
      </c>
      <c r="I214" s="2">
        <f>IF(B214&lt;=LARGE(Blad1!$G$10:$G$11,1),I213+H214,I213)</f>
        <v>1</v>
      </c>
      <c r="L214" s="2">
        <f>IF(VLOOKUP(Blad2!C214,Blad2!$H$3:$I$9,2,FALSE)&gt;0,1,0)</f>
        <v>0</v>
      </c>
      <c r="M214" s="2">
        <f>IF(Blad2!G214&gt;0,M213+L214,M213)</f>
        <v>0</v>
      </c>
    </row>
    <row r="215" spans="1:13" x14ac:dyDescent="0.2">
      <c r="A215" s="2">
        <f>IF(B215&gt;IF(Blad1!$G$9=0,Blad1!$G$10,Blad1!$G$11),A214+IF(NOT(F215),0,IF(Blad2!L215=1,1,0)),Blad1!E232)</f>
        <v>0</v>
      </c>
      <c r="B215" s="22">
        <f t="shared" si="21"/>
        <v>189</v>
      </c>
      <c r="C215" s="2">
        <f t="shared" si="16"/>
        <v>6</v>
      </c>
      <c r="D215" s="4">
        <f t="shared" si="17"/>
        <v>0</v>
      </c>
      <c r="E215" s="4">
        <f t="shared" si="18"/>
        <v>0</v>
      </c>
      <c r="F215" s="2" t="b">
        <f t="shared" si="19"/>
        <v>1</v>
      </c>
      <c r="G215" s="2">
        <f>IF(OR(C215=6,C215=7),0,IF(B215&lt;=LARGE(Blad1!$G$10:$G$11,1),IF(NOT(F215),VLOOKUP(C215,$H$3:$I$7,2,FALSE),0),0))</f>
        <v>0</v>
      </c>
      <c r="H215" s="2">
        <f t="shared" si="20"/>
        <v>0</v>
      </c>
      <c r="I215" s="2">
        <f>IF(B215&lt;=LARGE(Blad1!$G$10:$G$11,1),I214+H215,I214)</f>
        <v>1</v>
      </c>
      <c r="L215" s="2">
        <f>IF(VLOOKUP(Blad2!C215,Blad2!$H$3:$I$9,2,FALSE)&gt;0,1,0)</f>
        <v>0</v>
      </c>
      <c r="M215" s="2">
        <f>IF(Blad2!G215&gt;0,M214+L215,M214)</f>
        <v>0</v>
      </c>
    </row>
    <row r="216" spans="1:13" x14ac:dyDescent="0.2">
      <c r="A216" s="2">
        <f>IF(B216&gt;IF(Blad1!$G$9=0,Blad1!$G$10,Blad1!$G$11),A215+IF(NOT(F216),0,IF(Blad2!L216=1,1,0)),Blad1!E233)</f>
        <v>0</v>
      </c>
      <c r="B216" s="22">
        <f t="shared" si="21"/>
        <v>190</v>
      </c>
      <c r="C216" s="2">
        <f t="shared" si="16"/>
        <v>7</v>
      </c>
      <c r="D216" s="4">
        <f t="shared" si="17"/>
        <v>0</v>
      </c>
      <c r="E216" s="4">
        <f t="shared" si="18"/>
        <v>0</v>
      </c>
      <c r="F216" s="2" t="b">
        <f t="shared" si="19"/>
        <v>1</v>
      </c>
      <c r="G216" s="2">
        <f>IF(OR(C216=6,C216=7),0,IF(B216&lt;=LARGE(Blad1!$G$10:$G$11,1),IF(NOT(F216),VLOOKUP(C216,$H$3:$I$7,2,FALSE),0),0))</f>
        <v>0</v>
      </c>
      <c r="H216" s="2">
        <f t="shared" si="20"/>
        <v>0</v>
      </c>
      <c r="I216" s="2">
        <f>IF(B216&lt;=LARGE(Blad1!$G$10:$G$11,1),I215+H216,I215)</f>
        <v>1</v>
      </c>
      <c r="L216" s="2">
        <f>IF(VLOOKUP(Blad2!C216,Blad2!$H$3:$I$9,2,FALSE)&gt;0,1,0)</f>
        <v>0</v>
      </c>
      <c r="M216" s="2">
        <f>IF(Blad2!G216&gt;0,M215+L216,M215)</f>
        <v>0</v>
      </c>
    </row>
    <row r="217" spans="1:13" x14ac:dyDescent="0.2">
      <c r="A217" s="2">
        <f>IF(B217&gt;IF(Blad1!$G$9=0,Blad1!$G$10,Blad1!$G$11),A216+IF(NOT(F217),0,IF(Blad2!L217=1,1,0)),Blad1!E234)</f>
        <v>0</v>
      </c>
      <c r="B217" s="22">
        <f t="shared" si="21"/>
        <v>191</v>
      </c>
      <c r="C217" s="2">
        <f t="shared" si="16"/>
        <v>1</v>
      </c>
      <c r="D217" s="4">
        <f t="shared" si="17"/>
        <v>0</v>
      </c>
      <c r="E217" s="4">
        <f t="shared" si="18"/>
        <v>0</v>
      </c>
      <c r="F217" s="2" t="b">
        <f t="shared" si="19"/>
        <v>1</v>
      </c>
      <c r="G217" s="2">
        <f>IF(OR(C217=6,C217=7),0,IF(B217&lt;=LARGE(Blad1!$G$10:$G$11,1),IF(NOT(F217),VLOOKUP(C217,$H$3:$I$7,2,FALSE),0),0))</f>
        <v>0</v>
      </c>
      <c r="H217" s="2">
        <f t="shared" si="20"/>
        <v>0</v>
      </c>
      <c r="I217" s="2">
        <f>IF(B217&lt;=LARGE(Blad1!$G$10:$G$11,1),I216+H217,I216)</f>
        <v>1</v>
      </c>
      <c r="L217" s="2">
        <f>IF(VLOOKUP(Blad2!C217,Blad2!$H$3:$I$9,2,FALSE)&gt;0,1,0)</f>
        <v>0</v>
      </c>
      <c r="M217" s="2">
        <f>IF(Blad2!G217&gt;0,M216+L217,M216)</f>
        <v>0</v>
      </c>
    </row>
    <row r="218" spans="1:13" x14ac:dyDescent="0.2">
      <c r="A218" s="2">
        <f>IF(B218&gt;IF(Blad1!$G$9=0,Blad1!$G$10,Blad1!$G$11),A217+IF(NOT(F218),0,IF(Blad2!L218=1,1,0)),Blad1!E235)</f>
        <v>0</v>
      </c>
      <c r="B218" s="22">
        <f t="shared" si="21"/>
        <v>192</v>
      </c>
      <c r="C218" s="2">
        <f t="shared" ref="C218:C257" si="22">WEEKDAY(B218,2)</f>
        <v>2</v>
      </c>
      <c r="D218" s="4">
        <f t="shared" ref="D218:D257" si="23">VLOOKUP(B218,$D$14:$D$25,1)</f>
        <v>0</v>
      </c>
      <c r="E218" s="4">
        <f t="shared" ref="E218:E257" si="24">VLOOKUP(B218,$D$14:$E$25,2)</f>
        <v>0</v>
      </c>
      <c r="F218" s="2" t="b">
        <f t="shared" ref="F218:F257" si="25">IF(AND(B218&gt;=D218,B218&lt;=E218),FALSE,TRUE)</f>
        <v>1</v>
      </c>
      <c r="G218" s="2">
        <f>IF(OR(C218=6,C218=7),0,IF(B218&lt;=LARGE(Blad1!$G$10:$G$11,1),IF(NOT(F218),VLOOKUP(C218,$H$3:$I$7,2,FALSE),0),0))</f>
        <v>0</v>
      </c>
      <c r="H218" s="2">
        <f t="shared" ref="H218:H257" si="26">IF(NOT(F218),1,0)</f>
        <v>0</v>
      </c>
      <c r="I218" s="2">
        <f>IF(B218&lt;=LARGE(Blad1!$G$10:$G$11,1),I217+H218,I217)</f>
        <v>1</v>
      </c>
      <c r="L218" s="2">
        <f>IF(VLOOKUP(Blad2!C218,Blad2!$H$3:$I$9,2,FALSE)&gt;0,1,0)</f>
        <v>0</v>
      </c>
      <c r="M218" s="2">
        <f>IF(Blad2!G218&gt;0,M217+L218,M217)</f>
        <v>0</v>
      </c>
    </row>
    <row r="219" spans="1:13" x14ac:dyDescent="0.2">
      <c r="A219" s="2">
        <f>IF(B219&gt;IF(Blad1!$G$9=0,Blad1!$G$10,Blad1!$G$11),A218+IF(NOT(F219),0,IF(Blad2!L219=1,1,0)),Blad1!E236)</f>
        <v>0</v>
      </c>
      <c r="B219" s="22">
        <f t="shared" ref="B219:B257" si="27">B218+1</f>
        <v>193</v>
      </c>
      <c r="C219" s="2">
        <f t="shared" si="22"/>
        <v>3</v>
      </c>
      <c r="D219" s="4">
        <f t="shared" si="23"/>
        <v>0</v>
      </c>
      <c r="E219" s="4">
        <f t="shared" si="24"/>
        <v>0</v>
      </c>
      <c r="F219" s="2" t="b">
        <f t="shared" si="25"/>
        <v>1</v>
      </c>
      <c r="G219" s="2">
        <f>IF(OR(C219=6,C219=7),0,IF(B219&lt;=LARGE(Blad1!$G$10:$G$11,1),IF(NOT(F219),VLOOKUP(C219,$H$3:$I$7,2,FALSE),0),0))</f>
        <v>0</v>
      </c>
      <c r="H219" s="2">
        <f t="shared" si="26"/>
        <v>0</v>
      </c>
      <c r="I219" s="2">
        <f>IF(B219&lt;=LARGE(Blad1!$G$10:$G$11,1),I218+H219,I218)</f>
        <v>1</v>
      </c>
      <c r="L219" s="2">
        <f>IF(VLOOKUP(Blad2!C219,Blad2!$H$3:$I$9,2,FALSE)&gt;0,1,0)</f>
        <v>0</v>
      </c>
      <c r="M219" s="2">
        <f>IF(Blad2!G219&gt;0,M218+L219,M218)</f>
        <v>0</v>
      </c>
    </row>
    <row r="220" spans="1:13" x14ac:dyDescent="0.2">
      <c r="A220" s="2">
        <f>IF(B220&gt;IF(Blad1!$G$9=0,Blad1!$G$10,Blad1!$G$11),A219+IF(NOT(F220),0,IF(Blad2!L220=1,1,0)),Blad1!E237)</f>
        <v>0</v>
      </c>
      <c r="B220" s="22">
        <f t="shared" si="27"/>
        <v>194</v>
      </c>
      <c r="C220" s="2">
        <f t="shared" si="22"/>
        <v>4</v>
      </c>
      <c r="D220" s="4">
        <f t="shared" si="23"/>
        <v>0</v>
      </c>
      <c r="E220" s="4">
        <f t="shared" si="24"/>
        <v>0</v>
      </c>
      <c r="F220" s="2" t="b">
        <f t="shared" si="25"/>
        <v>1</v>
      </c>
      <c r="G220" s="2">
        <f>IF(OR(C220=6,C220=7),0,IF(B220&lt;=LARGE(Blad1!$G$10:$G$11,1),IF(NOT(F220),VLOOKUP(C220,$H$3:$I$7,2,FALSE),0),0))</f>
        <v>0</v>
      </c>
      <c r="H220" s="2">
        <f t="shared" si="26"/>
        <v>0</v>
      </c>
      <c r="I220" s="2">
        <f>IF(B220&lt;=LARGE(Blad1!$G$10:$G$11,1),I219+H220,I219)</f>
        <v>1</v>
      </c>
      <c r="L220" s="2">
        <f>IF(VLOOKUP(Blad2!C220,Blad2!$H$3:$I$9,2,FALSE)&gt;0,1,0)</f>
        <v>0</v>
      </c>
      <c r="M220" s="2">
        <f>IF(Blad2!G220&gt;0,M219+L220,M219)</f>
        <v>0</v>
      </c>
    </row>
    <row r="221" spans="1:13" x14ac:dyDescent="0.2">
      <c r="A221" s="2">
        <f>IF(B221&gt;IF(Blad1!$G$9=0,Blad1!$G$10,Blad1!$G$11),A220+IF(NOT(F221),0,IF(Blad2!L221=1,1,0)),Blad1!E238)</f>
        <v>0</v>
      </c>
      <c r="B221" s="22">
        <f t="shared" si="27"/>
        <v>195</v>
      </c>
      <c r="C221" s="2">
        <f t="shared" si="22"/>
        <v>5</v>
      </c>
      <c r="D221" s="4">
        <f t="shared" si="23"/>
        <v>0</v>
      </c>
      <c r="E221" s="4">
        <f t="shared" si="24"/>
        <v>0</v>
      </c>
      <c r="F221" s="2" t="b">
        <f t="shared" si="25"/>
        <v>1</v>
      </c>
      <c r="G221" s="2">
        <f>IF(OR(C221=6,C221=7),0,IF(B221&lt;=LARGE(Blad1!$G$10:$G$11,1),IF(NOT(F221),VLOOKUP(C221,$H$3:$I$7,2,FALSE),0),0))</f>
        <v>0</v>
      </c>
      <c r="H221" s="2">
        <f t="shared" si="26"/>
        <v>0</v>
      </c>
      <c r="I221" s="2">
        <f>IF(B221&lt;=LARGE(Blad1!$G$10:$G$11,1),I220+H221,I220)</f>
        <v>1</v>
      </c>
      <c r="L221" s="2">
        <f>IF(VLOOKUP(Blad2!C221,Blad2!$H$3:$I$9,2,FALSE)&gt;0,1,0)</f>
        <v>0</v>
      </c>
      <c r="M221" s="2">
        <f>IF(Blad2!G221&gt;0,M220+L221,M220)</f>
        <v>0</v>
      </c>
    </row>
    <row r="222" spans="1:13" x14ac:dyDescent="0.2">
      <c r="A222" s="2">
        <f>IF(B222&gt;IF(Blad1!$G$9=0,Blad1!$G$10,Blad1!$G$11),A221+IF(NOT(F222),0,IF(Blad2!L222=1,1,0)),Blad1!E239)</f>
        <v>0</v>
      </c>
      <c r="B222" s="22">
        <f t="shared" si="27"/>
        <v>196</v>
      </c>
      <c r="C222" s="2">
        <f t="shared" si="22"/>
        <v>6</v>
      </c>
      <c r="D222" s="4">
        <f t="shared" si="23"/>
        <v>0</v>
      </c>
      <c r="E222" s="4">
        <f t="shared" si="24"/>
        <v>0</v>
      </c>
      <c r="F222" s="2" t="b">
        <f t="shared" si="25"/>
        <v>1</v>
      </c>
      <c r="G222" s="2">
        <f>IF(OR(C222=6,C222=7),0,IF(B222&lt;=LARGE(Blad1!$G$10:$G$11,1),IF(NOT(F222),VLOOKUP(C222,$H$3:$I$7,2,FALSE),0),0))</f>
        <v>0</v>
      </c>
      <c r="H222" s="2">
        <f t="shared" si="26"/>
        <v>0</v>
      </c>
      <c r="I222" s="2">
        <f>IF(B222&lt;=LARGE(Blad1!$G$10:$G$11,1),I221+H222,I221)</f>
        <v>1</v>
      </c>
      <c r="L222" s="2">
        <f>IF(VLOOKUP(Blad2!C222,Blad2!$H$3:$I$9,2,FALSE)&gt;0,1,0)</f>
        <v>0</v>
      </c>
      <c r="M222" s="2">
        <f>IF(Blad2!G222&gt;0,M221+L222,M221)</f>
        <v>0</v>
      </c>
    </row>
    <row r="223" spans="1:13" x14ac:dyDescent="0.2">
      <c r="A223" s="2">
        <f>IF(B223&gt;IF(Blad1!$G$9=0,Blad1!$G$10,Blad1!$G$11),A222+IF(NOT(F223),0,IF(Blad2!L223=1,1,0)),Blad1!E240)</f>
        <v>0</v>
      </c>
      <c r="B223" s="22">
        <f t="shared" si="27"/>
        <v>197</v>
      </c>
      <c r="C223" s="2">
        <f t="shared" si="22"/>
        <v>7</v>
      </c>
      <c r="D223" s="4">
        <f t="shared" si="23"/>
        <v>0</v>
      </c>
      <c r="E223" s="4">
        <f t="shared" si="24"/>
        <v>0</v>
      </c>
      <c r="F223" s="2" t="b">
        <f t="shared" si="25"/>
        <v>1</v>
      </c>
      <c r="G223" s="2">
        <f>IF(OR(C223=6,C223=7),0,IF(B223&lt;=LARGE(Blad1!$G$10:$G$11,1),IF(NOT(F223),VLOOKUP(C223,$H$3:$I$7,2,FALSE),0),0))</f>
        <v>0</v>
      </c>
      <c r="H223" s="2">
        <f t="shared" si="26"/>
        <v>0</v>
      </c>
      <c r="I223" s="2">
        <f>IF(B223&lt;=LARGE(Blad1!$G$10:$G$11,1),I222+H223,I222)</f>
        <v>1</v>
      </c>
      <c r="L223" s="2">
        <f>IF(VLOOKUP(Blad2!C223,Blad2!$H$3:$I$9,2,FALSE)&gt;0,1,0)</f>
        <v>0</v>
      </c>
      <c r="M223" s="2">
        <f>IF(Blad2!G223&gt;0,M222+L223,M222)</f>
        <v>0</v>
      </c>
    </row>
    <row r="224" spans="1:13" x14ac:dyDescent="0.2">
      <c r="A224" s="2">
        <f>IF(B224&gt;IF(Blad1!$G$9=0,Blad1!$G$10,Blad1!$G$11),A223+IF(NOT(F224),0,IF(Blad2!L224=1,1,0)),Blad1!E241)</f>
        <v>0</v>
      </c>
      <c r="B224" s="22">
        <f t="shared" si="27"/>
        <v>198</v>
      </c>
      <c r="C224" s="2">
        <f t="shared" si="22"/>
        <v>1</v>
      </c>
      <c r="D224" s="4">
        <f t="shared" si="23"/>
        <v>0</v>
      </c>
      <c r="E224" s="4">
        <f t="shared" si="24"/>
        <v>0</v>
      </c>
      <c r="F224" s="2" t="b">
        <f t="shared" si="25"/>
        <v>1</v>
      </c>
      <c r="G224" s="2">
        <f>IF(OR(C224=6,C224=7),0,IF(B224&lt;=LARGE(Blad1!$G$10:$G$11,1),IF(NOT(F224),VLOOKUP(C224,$H$3:$I$7,2,FALSE),0),0))</f>
        <v>0</v>
      </c>
      <c r="H224" s="2">
        <f t="shared" si="26"/>
        <v>0</v>
      </c>
      <c r="I224" s="2">
        <f>IF(B224&lt;=LARGE(Blad1!$G$10:$G$11,1),I223+H224,I223)</f>
        <v>1</v>
      </c>
      <c r="L224" s="2">
        <f>IF(VLOOKUP(Blad2!C224,Blad2!$H$3:$I$9,2,FALSE)&gt;0,1,0)</f>
        <v>0</v>
      </c>
      <c r="M224" s="2">
        <f>IF(Blad2!G224&gt;0,M223+L224,M223)</f>
        <v>0</v>
      </c>
    </row>
    <row r="225" spans="1:13" x14ac:dyDescent="0.2">
      <c r="A225" s="2">
        <f>IF(B225&gt;IF(Blad1!$G$9=0,Blad1!$G$10,Blad1!$G$11),A224+IF(NOT(F225),0,IF(Blad2!L225=1,1,0)),Blad1!E242)</f>
        <v>0</v>
      </c>
      <c r="B225" s="22">
        <f t="shared" si="27"/>
        <v>199</v>
      </c>
      <c r="C225" s="2">
        <f t="shared" si="22"/>
        <v>2</v>
      </c>
      <c r="D225" s="4">
        <f t="shared" si="23"/>
        <v>0</v>
      </c>
      <c r="E225" s="4">
        <f t="shared" si="24"/>
        <v>0</v>
      </c>
      <c r="F225" s="2" t="b">
        <f t="shared" si="25"/>
        <v>1</v>
      </c>
      <c r="G225" s="2">
        <f>IF(OR(C225=6,C225=7),0,IF(B225&lt;=LARGE(Blad1!$G$10:$G$11,1),IF(NOT(F225),VLOOKUP(C225,$H$3:$I$7,2,FALSE),0),0))</f>
        <v>0</v>
      </c>
      <c r="H225" s="2">
        <f t="shared" si="26"/>
        <v>0</v>
      </c>
      <c r="I225" s="2">
        <f>IF(B225&lt;=LARGE(Blad1!$G$10:$G$11,1),I224+H225,I224)</f>
        <v>1</v>
      </c>
      <c r="L225" s="2">
        <f>IF(VLOOKUP(Blad2!C225,Blad2!$H$3:$I$9,2,FALSE)&gt;0,1,0)</f>
        <v>0</v>
      </c>
      <c r="M225" s="2">
        <f>IF(Blad2!G225&gt;0,M224+L225,M224)</f>
        <v>0</v>
      </c>
    </row>
    <row r="226" spans="1:13" x14ac:dyDescent="0.2">
      <c r="A226" s="2">
        <f>IF(B226&gt;IF(Blad1!$G$9=0,Blad1!$G$10,Blad1!$G$11),A225+IF(NOT(F226),0,IF(Blad2!L226=1,1,0)),Blad1!E243)</f>
        <v>0</v>
      </c>
      <c r="B226" s="22">
        <f t="shared" si="27"/>
        <v>200</v>
      </c>
      <c r="C226" s="2">
        <f t="shared" si="22"/>
        <v>3</v>
      </c>
      <c r="D226" s="4">
        <f t="shared" si="23"/>
        <v>0</v>
      </c>
      <c r="E226" s="4">
        <f t="shared" si="24"/>
        <v>0</v>
      </c>
      <c r="F226" s="2" t="b">
        <f t="shared" si="25"/>
        <v>1</v>
      </c>
      <c r="G226" s="2">
        <f>IF(OR(C226=6,C226=7),0,IF(B226&lt;=LARGE(Blad1!$G$10:$G$11,1),IF(NOT(F226),VLOOKUP(C226,$H$3:$I$7,2,FALSE),0),0))</f>
        <v>0</v>
      </c>
      <c r="H226" s="2">
        <f t="shared" si="26"/>
        <v>0</v>
      </c>
      <c r="I226" s="2">
        <f>IF(B226&lt;=LARGE(Blad1!$G$10:$G$11,1),I225+H226,I225)</f>
        <v>1</v>
      </c>
      <c r="L226" s="2">
        <f>IF(VLOOKUP(Blad2!C226,Blad2!$H$3:$I$9,2,FALSE)&gt;0,1,0)</f>
        <v>0</v>
      </c>
      <c r="M226" s="2">
        <f>IF(Blad2!G226&gt;0,M225+L226,M225)</f>
        <v>0</v>
      </c>
    </row>
    <row r="227" spans="1:13" x14ac:dyDescent="0.2">
      <c r="A227" s="2">
        <f>IF(B227&gt;IF(Blad1!$G$9=0,Blad1!$G$10,Blad1!$G$11),A226+IF(NOT(F227),0,IF(Blad2!L227=1,1,0)),Blad1!E244)</f>
        <v>0</v>
      </c>
      <c r="B227" s="22">
        <f t="shared" si="27"/>
        <v>201</v>
      </c>
      <c r="C227" s="2">
        <f t="shared" si="22"/>
        <v>4</v>
      </c>
      <c r="D227" s="4">
        <f t="shared" si="23"/>
        <v>0</v>
      </c>
      <c r="E227" s="4">
        <f t="shared" si="24"/>
        <v>0</v>
      </c>
      <c r="F227" s="2" t="b">
        <f t="shared" si="25"/>
        <v>1</v>
      </c>
      <c r="G227" s="2">
        <f>IF(OR(C227=6,C227=7),0,IF(B227&lt;=LARGE(Blad1!$G$10:$G$11,1),IF(NOT(F227),VLOOKUP(C227,$H$3:$I$7,2,FALSE),0),0))</f>
        <v>0</v>
      </c>
      <c r="H227" s="2">
        <f t="shared" si="26"/>
        <v>0</v>
      </c>
      <c r="I227" s="2">
        <f>IF(B227&lt;=LARGE(Blad1!$G$10:$G$11,1),I226+H227,I226)</f>
        <v>1</v>
      </c>
      <c r="L227" s="2">
        <f>IF(VLOOKUP(Blad2!C227,Blad2!$H$3:$I$9,2,FALSE)&gt;0,1,0)</f>
        <v>0</v>
      </c>
      <c r="M227" s="2">
        <f>IF(Blad2!G227&gt;0,M226+L227,M226)</f>
        <v>0</v>
      </c>
    </row>
    <row r="228" spans="1:13" x14ac:dyDescent="0.2">
      <c r="A228" s="2">
        <f>IF(B228&gt;IF(Blad1!$G$9=0,Blad1!$G$10,Blad1!$G$11),A227+IF(NOT(F228),0,IF(Blad2!L228=1,1,0)),Blad1!E245)</f>
        <v>0</v>
      </c>
      <c r="B228" s="22">
        <f t="shared" si="27"/>
        <v>202</v>
      </c>
      <c r="C228" s="2">
        <f t="shared" si="22"/>
        <v>5</v>
      </c>
      <c r="D228" s="4">
        <f t="shared" si="23"/>
        <v>0</v>
      </c>
      <c r="E228" s="4">
        <f t="shared" si="24"/>
        <v>0</v>
      </c>
      <c r="F228" s="2" t="b">
        <f t="shared" si="25"/>
        <v>1</v>
      </c>
      <c r="G228" s="2">
        <f>IF(OR(C228=6,C228=7),0,IF(B228&lt;=LARGE(Blad1!$G$10:$G$11,1),IF(NOT(F228),VLOOKUP(C228,$H$3:$I$7,2,FALSE),0),0))</f>
        <v>0</v>
      </c>
      <c r="H228" s="2">
        <f t="shared" si="26"/>
        <v>0</v>
      </c>
      <c r="I228" s="2">
        <f>IF(B228&lt;=LARGE(Blad1!$G$10:$G$11,1),I227+H228,I227)</f>
        <v>1</v>
      </c>
      <c r="L228" s="2">
        <f>IF(VLOOKUP(Blad2!C228,Blad2!$H$3:$I$9,2,FALSE)&gt;0,1,0)</f>
        <v>0</v>
      </c>
      <c r="M228" s="2">
        <f>IF(Blad2!G228&gt;0,M227+L228,M227)</f>
        <v>0</v>
      </c>
    </row>
    <row r="229" spans="1:13" x14ac:dyDescent="0.2">
      <c r="A229" s="2">
        <f>IF(B229&gt;IF(Blad1!$G$9=0,Blad1!$G$10,Blad1!$G$11),A228+IF(NOT(F229),0,IF(Blad2!L229=1,1,0)),Blad1!E246)</f>
        <v>0</v>
      </c>
      <c r="B229" s="22">
        <f t="shared" si="27"/>
        <v>203</v>
      </c>
      <c r="C229" s="2">
        <f t="shared" si="22"/>
        <v>6</v>
      </c>
      <c r="D229" s="4">
        <f t="shared" si="23"/>
        <v>0</v>
      </c>
      <c r="E229" s="4">
        <f t="shared" si="24"/>
        <v>0</v>
      </c>
      <c r="F229" s="2" t="b">
        <f t="shared" si="25"/>
        <v>1</v>
      </c>
      <c r="G229" s="2">
        <f>IF(OR(C229=6,C229=7),0,IF(B229&lt;=LARGE(Blad1!$G$10:$G$11,1),IF(NOT(F229),VLOOKUP(C229,$H$3:$I$7,2,FALSE),0),0))</f>
        <v>0</v>
      </c>
      <c r="H229" s="2">
        <f t="shared" si="26"/>
        <v>0</v>
      </c>
      <c r="I229" s="2">
        <f>IF(B229&lt;=LARGE(Blad1!$G$10:$G$11,1),I228+H229,I228)</f>
        <v>1</v>
      </c>
      <c r="L229" s="2">
        <f>IF(VLOOKUP(Blad2!C229,Blad2!$H$3:$I$9,2,FALSE)&gt;0,1,0)</f>
        <v>0</v>
      </c>
      <c r="M229" s="2">
        <f>IF(Blad2!G229&gt;0,M228+L229,M228)</f>
        <v>0</v>
      </c>
    </row>
    <row r="230" spans="1:13" x14ac:dyDescent="0.2">
      <c r="A230" s="2">
        <f>IF(B230&gt;IF(Blad1!$G$9=0,Blad1!$G$10,Blad1!$G$11),A229+IF(NOT(F230),0,IF(Blad2!L230=1,1,0)),Blad1!E247)</f>
        <v>0</v>
      </c>
      <c r="B230" s="22">
        <f t="shared" si="27"/>
        <v>204</v>
      </c>
      <c r="C230" s="2">
        <f t="shared" si="22"/>
        <v>7</v>
      </c>
      <c r="D230" s="4">
        <f t="shared" si="23"/>
        <v>0</v>
      </c>
      <c r="E230" s="4">
        <f t="shared" si="24"/>
        <v>0</v>
      </c>
      <c r="F230" s="2" t="b">
        <f t="shared" si="25"/>
        <v>1</v>
      </c>
      <c r="G230" s="2">
        <f>IF(OR(C230=6,C230=7),0,IF(B230&lt;=LARGE(Blad1!$G$10:$G$11,1),IF(NOT(F230),VLOOKUP(C230,$H$3:$I$7,2,FALSE),0),0))</f>
        <v>0</v>
      </c>
      <c r="H230" s="2">
        <f t="shared" si="26"/>
        <v>0</v>
      </c>
      <c r="I230" s="2">
        <f>IF(B230&lt;=LARGE(Blad1!$G$10:$G$11,1),I229+H230,I229)</f>
        <v>1</v>
      </c>
      <c r="L230" s="2">
        <f>IF(VLOOKUP(Blad2!C230,Blad2!$H$3:$I$9,2,FALSE)&gt;0,1,0)</f>
        <v>0</v>
      </c>
      <c r="M230" s="2">
        <f>IF(Blad2!G230&gt;0,M229+L230,M229)</f>
        <v>0</v>
      </c>
    </row>
    <row r="231" spans="1:13" x14ac:dyDescent="0.2">
      <c r="A231" s="2">
        <f>IF(B231&gt;IF(Blad1!$G$9=0,Blad1!$G$10,Blad1!$G$11),A230+IF(NOT(F231),0,IF(Blad2!L231=1,1,0)),Blad1!E248)</f>
        <v>0</v>
      </c>
      <c r="B231" s="22">
        <f t="shared" si="27"/>
        <v>205</v>
      </c>
      <c r="C231" s="2">
        <f t="shared" si="22"/>
        <v>1</v>
      </c>
      <c r="D231" s="4">
        <f t="shared" si="23"/>
        <v>0</v>
      </c>
      <c r="E231" s="4">
        <f t="shared" si="24"/>
        <v>0</v>
      </c>
      <c r="F231" s="2" t="b">
        <f t="shared" si="25"/>
        <v>1</v>
      </c>
      <c r="G231" s="2">
        <f>IF(OR(C231=6,C231=7),0,IF(B231&lt;=LARGE(Blad1!$G$10:$G$11,1),IF(NOT(F231),VLOOKUP(C231,$H$3:$I$7,2,FALSE),0),0))</f>
        <v>0</v>
      </c>
      <c r="H231" s="2">
        <f t="shared" si="26"/>
        <v>0</v>
      </c>
      <c r="I231" s="2">
        <f>IF(B231&lt;=LARGE(Blad1!$G$10:$G$11,1),I230+H231,I230)</f>
        <v>1</v>
      </c>
      <c r="L231" s="2">
        <f>IF(VLOOKUP(Blad2!C231,Blad2!$H$3:$I$9,2,FALSE)&gt;0,1,0)</f>
        <v>0</v>
      </c>
      <c r="M231" s="2">
        <f>IF(Blad2!G231&gt;0,M230+L231,M230)</f>
        <v>0</v>
      </c>
    </row>
    <row r="232" spans="1:13" x14ac:dyDescent="0.2">
      <c r="A232" s="2">
        <f>IF(B232&gt;IF(Blad1!$G$9=0,Blad1!$G$10,Blad1!$G$11),A231+IF(NOT(F232),0,IF(Blad2!L232=1,1,0)),Blad1!E249)</f>
        <v>0</v>
      </c>
      <c r="B232" s="22">
        <f t="shared" si="27"/>
        <v>206</v>
      </c>
      <c r="C232" s="2">
        <f t="shared" si="22"/>
        <v>2</v>
      </c>
      <c r="D232" s="4">
        <f t="shared" si="23"/>
        <v>0</v>
      </c>
      <c r="E232" s="4">
        <f t="shared" si="24"/>
        <v>0</v>
      </c>
      <c r="F232" s="2" t="b">
        <f t="shared" si="25"/>
        <v>1</v>
      </c>
      <c r="G232" s="2">
        <f>IF(OR(C232=6,C232=7),0,IF(B232&lt;=LARGE(Blad1!$G$10:$G$11,1),IF(NOT(F232),VLOOKUP(C232,$H$3:$I$7,2,FALSE),0),0))</f>
        <v>0</v>
      </c>
      <c r="H232" s="2">
        <f t="shared" si="26"/>
        <v>0</v>
      </c>
      <c r="I232" s="2">
        <f>IF(B232&lt;=LARGE(Blad1!$G$10:$G$11,1),I231+H232,I231)</f>
        <v>1</v>
      </c>
      <c r="L232" s="2">
        <f>IF(VLOOKUP(Blad2!C232,Blad2!$H$3:$I$9,2,FALSE)&gt;0,1,0)</f>
        <v>0</v>
      </c>
      <c r="M232" s="2">
        <f>IF(Blad2!G232&gt;0,M231+L232,M231)</f>
        <v>0</v>
      </c>
    </row>
    <row r="233" spans="1:13" x14ac:dyDescent="0.2">
      <c r="A233" s="2">
        <f>IF(B233&gt;IF(Blad1!$G$9=0,Blad1!$G$10,Blad1!$G$11),A232+IF(NOT(F233),0,IF(Blad2!L233=1,1,0)),Blad1!E250)</f>
        <v>0</v>
      </c>
      <c r="B233" s="22">
        <f t="shared" si="27"/>
        <v>207</v>
      </c>
      <c r="C233" s="2">
        <f t="shared" si="22"/>
        <v>3</v>
      </c>
      <c r="D233" s="4">
        <f t="shared" si="23"/>
        <v>0</v>
      </c>
      <c r="E233" s="4">
        <f t="shared" si="24"/>
        <v>0</v>
      </c>
      <c r="F233" s="2" t="b">
        <f t="shared" si="25"/>
        <v>1</v>
      </c>
      <c r="G233" s="2">
        <f>IF(OR(C233=6,C233=7),0,IF(B233&lt;=LARGE(Blad1!$G$10:$G$11,1),IF(NOT(F233),VLOOKUP(C233,$H$3:$I$7,2,FALSE),0),0))</f>
        <v>0</v>
      </c>
      <c r="H233" s="2">
        <f t="shared" si="26"/>
        <v>0</v>
      </c>
      <c r="I233" s="2">
        <f>IF(B233&lt;=LARGE(Blad1!$G$10:$G$11,1),I232+H233,I232)</f>
        <v>1</v>
      </c>
      <c r="L233" s="2">
        <f>IF(VLOOKUP(Blad2!C233,Blad2!$H$3:$I$9,2,FALSE)&gt;0,1,0)</f>
        <v>0</v>
      </c>
      <c r="M233" s="2">
        <f>IF(Blad2!G233&gt;0,M232+L233,M232)</f>
        <v>0</v>
      </c>
    </row>
    <row r="234" spans="1:13" x14ac:dyDescent="0.2">
      <c r="A234" s="2">
        <f>IF(B234&gt;IF(Blad1!$G$9=0,Blad1!$G$10,Blad1!$G$11),A233+IF(NOT(F234),0,IF(Blad2!L234=1,1,0)),Blad1!E251)</f>
        <v>0</v>
      </c>
      <c r="B234" s="22">
        <f t="shared" si="27"/>
        <v>208</v>
      </c>
      <c r="C234" s="2">
        <f t="shared" si="22"/>
        <v>4</v>
      </c>
      <c r="D234" s="4">
        <f t="shared" si="23"/>
        <v>0</v>
      </c>
      <c r="E234" s="4">
        <f t="shared" si="24"/>
        <v>0</v>
      </c>
      <c r="F234" s="2" t="b">
        <f t="shared" si="25"/>
        <v>1</v>
      </c>
      <c r="G234" s="2">
        <f>IF(OR(C234=6,C234=7),0,IF(B234&lt;=LARGE(Blad1!$G$10:$G$11,1),IF(NOT(F234),VLOOKUP(C234,$H$3:$I$7,2,FALSE),0),0))</f>
        <v>0</v>
      </c>
      <c r="H234" s="2">
        <f t="shared" si="26"/>
        <v>0</v>
      </c>
      <c r="I234" s="2">
        <f>IF(B234&lt;=LARGE(Blad1!$G$10:$G$11,1),I233+H234,I233)</f>
        <v>1</v>
      </c>
      <c r="L234" s="2">
        <f>IF(VLOOKUP(Blad2!C234,Blad2!$H$3:$I$9,2,FALSE)&gt;0,1,0)</f>
        <v>0</v>
      </c>
      <c r="M234" s="2">
        <f>IF(Blad2!G234&gt;0,M233+L234,M233)</f>
        <v>0</v>
      </c>
    </row>
    <row r="235" spans="1:13" x14ac:dyDescent="0.2">
      <c r="A235" s="2">
        <f>IF(B235&gt;IF(Blad1!$G$9=0,Blad1!$G$10,Blad1!$G$11),A234+IF(NOT(F235),0,IF(Blad2!L235=1,1,0)),Blad1!E252)</f>
        <v>0</v>
      </c>
      <c r="B235" s="22">
        <f t="shared" si="27"/>
        <v>209</v>
      </c>
      <c r="C235" s="2">
        <f t="shared" si="22"/>
        <v>5</v>
      </c>
      <c r="D235" s="4">
        <f t="shared" si="23"/>
        <v>0</v>
      </c>
      <c r="E235" s="4">
        <f t="shared" si="24"/>
        <v>0</v>
      </c>
      <c r="F235" s="2" t="b">
        <f t="shared" si="25"/>
        <v>1</v>
      </c>
      <c r="G235" s="2">
        <f>IF(OR(C235=6,C235=7),0,IF(B235&lt;=LARGE(Blad1!$G$10:$G$11,1),IF(NOT(F235),VLOOKUP(C235,$H$3:$I$7,2,FALSE),0),0))</f>
        <v>0</v>
      </c>
      <c r="H235" s="2">
        <f t="shared" si="26"/>
        <v>0</v>
      </c>
      <c r="I235" s="2">
        <f>IF(B235&lt;=LARGE(Blad1!$G$10:$G$11,1),I234+H235,I234)</f>
        <v>1</v>
      </c>
      <c r="L235" s="2">
        <f>IF(VLOOKUP(Blad2!C235,Blad2!$H$3:$I$9,2,FALSE)&gt;0,1,0)</f>
        <v>0</v>
      </c>
      <c r="M235" s="2">
        <f>IF(Blad2!G235&gt;0,M234+L235,M234)</f>
        <v>0</v>
      </c>
    </row>
    <row r="236" spans="1:13" x14ac:dyDescent="0.2">
      <c r="A236" s="2">
        <f>IF(B236&gt;IF(Blad1!$G$9=0,Blad1!$G$10,Blad1!$G$11),A235+IF(NOT(F236),0,IF(Blad2!L236=1,1,0)),Blad1!E253)</f>
        <v>0</v>
      </c>
      <c r="B236" s="22">
        <f t="shared" si="27"/>
        <v>210</v>
      </c>
      <c r="C236" s="2">
        <f t="shared" si="22"/>
        <v>6</v>
      </c>
      <c r="D236" s="4">
        <f t="shared" si="23"/>
        <v>0</v>
      </c>
      <c r="E236" s="4">
        <f t="shared" si="24"/>
        <v>0</v>
      </c>
      <c r="F236" s="2" t="b">
        <f t="shared" si="25"/>
        <v>1</v>
      </c>
      <c r="G236" s="2">
        <f>IF(OR(C236=6,C236=7),0,IF(B236&lt;=LARGE(Blad1!$G$10:$G$11,1),IF(NOT(F236),VLOOKUP(C236,$H$3:$I$7,2,FALSE),0),0))</f>
        <v>0</v>
      </c>
      <c r="H236" s="2">
        <f t="shared" si="26"/>
        <v>0</v>
      </c>
      <c r="I236" s="2">
        <f>IF(B236&lt;=LARGE(Blad1!$G$10:$G$11,1),I235+H236,I235)</f>
        <v>1</v>
      </c>
      <c r="L236" s="2">
        <f>IF(VLOOKUP(Blad2!C236,Blad2!$H$3:$I$9,2,FALSE)&gt;0,1,0)</f>
        <v>0</v>
      </c>
      <c r="M236" s="2">
        <f>IF(Blad2!G236&gt;0,M235+L236,M235)</f>
        <v>0</v>
      </c>
    </row>
    <row r="237" spans="1:13" x14ac:dyDescent="0.2">
      <c r="A237" s="2">
        <f>IF(B237&gt;IF(Blad1!$G$9=0,Blad1!$G$10,Blad1!$G$11),A236+IF(NOT(F237),0,IF(Blad2!L237=1,1,0)),Blad1!E254)</f>
        <v>0</v>
      </c>
      <c r="B237" s="22">
        <f t="shared" si="27"/>
        <v>211</v>
      </c>
      <c r="C237" s="2">
        <f t="shared" si="22"/>
        <v>7</v>
      </c>
      <c r="D237" s="4">
        <f t="shared" si="23"/>
        <v>0</v>
      </c>
      <c r="E237" s="4">
        <f t="shared" si="24"/>
        <v>0</v>
      </c>
      <c r="F237" s="2" t="b">
        <f t="shared" si="25"/>
        <v>1</v>
      </c>
      <c r="G237" s="2">
        <f>IF(OR(C237=6,C237=7),0,IF(B237&lt;=LARGE(Blad1!$G$10:$G$11,1),IF(NOT(F237),VLOOKUP(C237,$H$3:$I$7,2,FALSE),0),0))</f>
        <v>0</v>
      </c>
      <c r="H237" s="2">
        <f t="shared" si="26"/>
        <v>0</v>
      </c>
      <c r="I237" s="2">
        <f>IF(B237&lt;=LARGE(Blad1!$G$10:$G$11,1),I236+H237,I236)</f>
        <v>1</v>
      </c>
      <c r="L237" s="2">
        <f>IF(VLOOKUP(Blad2!C237,Blad2!$H$3:$I$9,2,FALSE)&gt;0,1,0)</f>
        <v>0</v>
      </c>
      <c r="M237" s="2">
        <f>IF(Blad2!G237&gt;0,M236+L237,M236)</f>
        <v>0</v>
      </c>
    </row>
    <row r="238" spans="1:13" x14ac:dyDescent="0.2">
      <c r="A238" s="2">
        <f>IF(B238&gt;IF(Blad1!$G$9=0,Blad1!$G$10,Blad1!$G$11),A237+IF(NOT(F238),0,IF(Blad2!L238=1,1,0)),Blad1!E255)</f>
        <v>0</v>
      </c>
      <c r="B238" s="22">
        <f t="shared" si="27"/>
        <v>212</v>
      </c>
      <c r="C238" s="2">
        <f t="shared" si="22"/>
        <v>1</v>
      </c>
      <c r="D238" s="4">
        <f t="shared" si="23"/>
        <v>0</v>
      </c>
      <c r="E238" s="4">
        <f t="shared" si="24"/>
        <v>0</v>
      </c>
      <c r="F238" s="2" t="b">
        <f t="shared" si="25"/>
        <v>1</v>
      </c>
      <c r="G238" s="2">
        <f>IF(OR(C238=6,C238=7),0,IF(B238&lt;=LARGE(Blad1!$G$10:$G$11,1),IF(NOT(F238),VLOOKUP(C238,$H$3:$I$7,2,FALSE),0),0))</f>
        <v>0</v>
      </c>
      <c r="H238" s="2">
        <f t="shared" si="26"/>
        <v>0</v>
      </c>
      <c r="I238" s="2">
        <f>IF(B238&lt;=LARGE(Blad1!$G$10:$G$11,1),I237+H238,I237)</f>
        <v>1</v>
      </c>
      <c r="L238" s="2">
        <f>IF(VLOOKUP(Blad2!C238,Blad2!$H$3:$I$9,2,FALSE)&gt;0,1,0)</f>
        <v>0</v>
      </c>
      <c r="M238" s="2">
        <f>IF(Blad2!G238&gt;0,M237+L238,M237)</f>
        <v>0</v>
      </c>
    </row>
    <row r="239" spans="1:13" x14ac:dyDescent="0.2">
      <c r="A239" s="2">
        <f>IF(B239&gt;IF(Blad1!$G$9=0,Blad1!$G$10,Blad1!$G$11),A238+IF(NOT(F239),0,IF(Blad2!L239=1,1,0)),Blad1!E256)</f>
        <v>0</v>
      </c>
      <c r="B239" s="22">
        <f t="shared" si="27"/>
        <v>213</v>
      </c>
      <c r="C239" s="2">
        <f t="shared" si="22"/>
        <v>2</v>
      </c>
      <c r="D239" s="4">
        <f t="shared" si="23"/>
        <v>0</v>
      </c>
      <c r="E239" s="4">
        <f t="shared" si="24"/>
        <v>0</v>
      </c>
      <c r="F239" s="2" t="b">
        <f t="shared" si="25"/>
        <v>1</v>
      </c>
      <c r="G239" s="2">
        <f>IF(OR(C239=6,C239=7),0,IF(B239&lt;=LARGE(Blad1!$G$10:$G$11,1),IF(NOT(F239),VLOOKUP(C239,$H$3:$I$7,2,FALSE),0),0))</f>
        <v>0</v>
      </c>
      <c r="H239" s="2">
        <f t="shared" si="26"/>
        <v>0</v>
      </c>
      <c r="I239" s="2">
        <f>IF(B239&lt;=LARGE(Blad1!$G$10:$G$11,1),I238+H239,I238)</f>
        <v>1</v>
      </c>
      <c r="L239" s="2">
        <f>IF(VLOOKUP(Blad2!C239,Blad2!$H$3:$I$9,2,FALSE)&gt;0,1,0)</f>
        <v>0</v>
      </c>
      <c r="M239" s="2">
        <f>IF(Blad2!G239&gt;0,M238+L239,M238)</f>
        <v>0</v>
      </c>
    </row>
    <row r="240" spans="1:13" x14ac:dyDescent="0.2">
      <c r="A240" s="2">
        <f>IF(B240&gt;IF(Blad1!$G$9=0,Blad1!$G$10,Blad1!$G$11),A239+IF(NOT(F240),0,IF(Blad2!L240=1,1,0)),Blad1!E257)</f>
        <v>0</v>
      </c>
      <c r="B240" s="22">
        <f t="shared" si="27"/>
        <v>214</v>
      </c>
      <c r="C240" s="2">
        <f t="shared" si="22"/>
        <v>3</v>
      </c>
      <c r="D240" s="4">
        <f t="shared" si="23"/>
        <v>0</v>
      </c>
      <c r="E240" s="4">
        <f t="shared" si="24"/>
        <v>0</v>
      </c>
      <c r="F240" s="2" t="b">
        <f t="shared" si="25"/>
        <v>1</v>
      </c>
      <c r="G240" s="2">
        <f>IF(OR(C240=6,C240=7),0,IF(B240&lt;=LARGE(Blad1!$G$10:$G$11,1),IF(NOT(F240),VLOOKUP(C240,$H$3:$I$7,2,FALSE),0),0))</f>
        <v>0</v>
      </c>
      <c r="H240" s="2">
        <f t="shared" si="26"/>
        <v>0</v>
      </c>
      <c r="I240" s="2">
        <f>IF(B240&lt;=LARGE(Blad1!$G$10:$G$11,1),I239+H240,I239)</f>
        <v>1</v>
      </c>
      <c r="L240" s="2">
        <f>IF(VLOOKUP(Blad2!C240,Blad2!$H$3:$I$9,2,FALSE)&gt;0,1,0)</f>
        <v>0</v>
      </c>
      <c r="M240" s="2">
        <f>IF(Blad2!G240&gt;0,M239+L240,M239)</f>
        <v>0</v>
      </c>
    </row>
    <row r="241" spans="1:13" x14ac:dyDescent="0.2">
      <c r="A241" s="2">
        <f>IF(B241&gt;IF(Blad1!$G$9=0,Blad1!$G$10,Blad1!$G$11),A240+IF(NOT(F241),0,IF(Blad2!L241=1,1,0)),Blad1!E258)</f>
        <v>0</v>
      </c>
      <c r="B241" s="22">
        <f t="shared" si="27"/>
        <v>215</v>
      </c>
      <c r="C241" s="2">
        <f t="shared" si="22"/>
        <v>4</v>
      </c>
      <c r="D241" s="4">
        <f t="shared" si="23"/>
        <v>0</v>
      </c>
      <c r="E241" s="4">
        <f t="shared" si="24"/>
        <v>0</v>
      </c>
      <c r="F241" s="2" t="b">
        <f t="shared" si="25"/>
        <v>1</v>
      </c>
      <c r="G241" s="2">
        <f>IF(OR(C241=6,C241=7),0,IF(B241&lt;=LARGE(Blad1!$G$10:$G$11,1),IF(NOT(F241),VLOOKUP(C241,$H$3:$I$7,2,FALSE),0),0))</f>
        <v>0</v>
      </c>
      <c r="H241" s="2">
        <f t="shared" si="26"/>
        <v>0</v>
      </c>
      <c r="I241" s="2">
        <f>IF(B241&lt;=LARGE(Blad1!$G$10:$G$11,1),I240+H241,I240)</f>
        <v>1</v>
      </c>
      <c r="L241" s="2">
        <f>IF(VLOOKUP(Blad2!C241,Blad2!$H$3:$I$9,2,FALSE)&gt;0,1,0)</f>
        <v>0</v>
      </c>
      <c r="M241" s="2">
        <f>IF(Blad2!G241&gt;0,M240+L241,M240)</f>
        <v>0</v>
      </c>
    </row>
    <row r="242" spans="1:13" x14ac:dyDescent="0.2">
      <c r="A242" s="2">
        <f>IF(B242&gt;IF(Blad1!$G$9=0,Blad1!$G$10,Blad1!$G$11),A241+IF(NOT(F242),0,IF(Blad2!L242=1,1,0)),Blad1!E259)</f>
        <v>0</v>
      </c>
      <c r="B242" s="22">
        <f t="shared" si="27"/>
        <v>216</v>
      </c>
      <c r="C242" s="2">
        <f t="shared" si="22"/>
        <v>5</v>
      </c>
      <c r="D242" s="4">
        <f t="shared" si="23"/>
        <v>0</v>
      </c>
      <c r="E242" s="4">
        <f t="shared" si="24"/>
        <v>0</v>
      </c>
      <c r="F242" s="2" t="b">
        <f t="shared" si="25"/>
        <v>1</v>
      </c>
      <c r="G242" s="2">
        <f>IF(OR(C242=6,C242=7),0,IF(B242&lt;=LARGE(Blad1!$G$10:$G$11,1),IF(NOT(F242),VLOOKUP(C242,$H$3:$I$7,2,FALSE),0),0))</f>
        <v>0</v>
      </c>
      <c r="H242" s="2">
        <f t="shared" si="26"/>
        <v>0</v>
      </c>
      <c r="I242" s="2">
        <f>IF(B242&lt;=LARGE(Blad1!$G$10:$G$11,1),I241+H242,I241)</f>
        <v>1</v>
      </c>
      <c r="L242" s="2">
        <f>IF(VLOOKUP(Blad2!C242,Blad2!$H$3:$I$9,2,FALSE)&gt;0,1,0)</f>
        <v>0</v>
      </c>
      <c r="M242" s="2">
        <f>IF(Blad2!G242&gt;0,M241+L242,M241)</f>
        <v>0</v>
      </c>
    </row>
    <row r="243" spans="1:13" x14ac:dyDescent="0.2">
      <c r="A243" s="2">
        <f>IF(B243&gt;IF(Blad1!$G$9=0,Blad1!$G$10,Blad1!$G$11),A242+IF(NOT(F243),0,IF(Blad2!L243=1,1,0)),Blad1!E260)</f>
        <v>0</v>
      </c>
      <c r="B243" s="22">
        <f t="shared" si="27"/>
        <v>217</v>
      </c>
      <c r="C243" s="2">
        <f t="shared" si="22"/>
        <v>6</v>
      </c>
      <c r="D243" s="4">
        <f t="shared" si="23"/>
        <v>0</v>
      </c>
      <c r="E243" s="4">
        <f t="shared" si="24"/>
        <v>0</v>
      </c>
      <c r="F243" s="2" t="b">
        <f t="shared" si="25"/>
        <v>1</v>
      </c>
      <c r="G243" s="2">
        <f>IF(OR(C243=6,C243=7),0,IF(B243&lt;=LARGE(Blad1!$G$10:$G$11,1),IF(NOT(F243),VLOOKUP(C243,$H$3:$I$7,2,FALSE),0),0))</f>
        <v>0</v>
      </c>
      <c r="H243" s="2">
        <f t="shared" si="26"/>
        <v>0</v>
      </c>
      <c r="I243" s="2">
        <f>IF(B243&lt;=LARGE(Blad1!$G$10:$G$11,1),I242+H243,I242)</f>
        <v>1</v>
      </c>
      <c r="L243" s="2">
        <f>IF(VLOOKUP(Blad2!C243,Blad2!$H$3:$I$9,2,FALSE)&gt;0,1,0)</f>
        <v>0</v>
      </c>
      <c r="M243" s="2">
        <f>IF(Blad2!G243&gt;0,M242+L243,M242)</f>
        <v>0</v>
      </c>
    </row>
    <row r="244" spans="1:13" x14ac:dyDescent="0.2">
      <c r="A244" s="2">
        <f>IF(B244&gt;IF(Blad1!$G$9=0,Blad1!$G$10,Blad1!$G$11),A243+IF(NOT(F244),0,IF(Blad2!L244=1,1,0)),Blad1!E261)</f>
        <v>0</v>
      </c>
      <c r="B244" s="22">
        <f t="shared" si="27"/>
        <v>218</v>
      </c>
      <c r="C244" s="2">
        <f t="shared" si="22"/>
        <v>7</v>
      </c>
      <c r="D244" s="4">
        <f t="shared" si="23"/>
        <v>0</v>
      </c>
      <c r="E244" s="4">
        <f t="shared" si="24"/>
        <v>0</v>
      </c>
      <c r="F244" s="2" t="b">
        <f t="shared" si="25"/>
        <v>1</v>
      </c>
      <c r="G244" s="2">
        <f>IF(OR(C244=6,C244=7),0,IF(B244&lt;=LARGE(Blad1!$G$10:$G$11,1),IF(NOT(F244),VLOOKUP(C244,$H$3:$I$7,2,FALSE),0),0))</f>
        <v>0</v>
      </c>
      <c r="H244" s="2">
        <f t="shared" si="26"/>
        <v>0</v>
      </c>
      <c r="I244" s="2">
        <f>IF(B244&lt;=LARGE(Blad1!$G$10:$G$11,1),I243+H244,I243)</f>
        <v>1</v>
      </c>
      <c r="L244" s="2">
        <f>IF(VLOOKUP(Blad2!C244,Blad2!$H$3:$I$9,2,FALSE)&gt;0,1,0)</f>
        <v>0</v>
      </c>
      <c r="M244" s="2">
        <f>IF(Blad2!G244&gt;0,M243+L244,M243)</f>
        <v>0</v>
      </c>
    </row>
    <row r="245" spans="1:13" x14ac:dyDescent="0.2">
      <c r="A245" s="2">
        <f>IF(B245&gt;IF(Blad1!$G$9=0,Blad1!$G$10,Blad1!$G$11),A244+IF(NOT(F245),0,IF(Blad2!L245=1,1,0)),Blad1!E262)</f>
        <v>0</v>
      </c>
      <c r="B245" s="22">
        <f t="shared" si="27"/>
        <v>219</v>
      </c>
      <c r="C245" s="2">
        <f t="shared" si="22"/>
        <v>1</v>
      </c>
      <c r="D245" s="4">
        <f t="shared" si="23"/>
        <v>0</v>
      </c>
      <c r="E245" s="4">
        <f t="shared" si="24"/>
        <v>0</v>
      </c>
      <c r="F245" s="2" t="b">
        <f t="shared" si="25"/>
        <v>1</v>
      </c>
      <c r="G245" s="2">
        <f>IF(OR(C245=6,C245=7),0,IF(B245&lt;=LARGE(Blad1!$G$10:$G$11,1),IF(NOT(F245),VLOOKUP(C245,$H$3:$I$7,2,FALSE),0),0))</f>
        <v>0</v>
      </c>
      <c r="H245" s="2">
        <f t="shared" si="26"/>
        <v>0</v>
      </c>
      <c r="I245" s="2">
        <f>IF(B245&lt;=LARGE(Blad1!$G$10:$G$11,1),I244+H245,I244)</f>
        <v>1</v>
      </c>
      <c r="L245" s="2">
        <f>IF(VLOOKUP(Blad2!C245,Blad2!$H$3:$I$9,2,FALSE)&gt;0,1,0)</f>
        <v>0</v>
      </c>
      <c r="M245" s="2">
        <f>IF(Blad2!G245&gt;0,M244+L245,M244)</f>
        <v>0</v>
      </c>
    </row>
    <row r="246" spans="1:13" x14ac:dyDescent="0.2">
      <c r="A246" s="2">
        <f>IF(B246&gt;IF(Blad1!$G$9=0,Blad1!$G$10,Blad1!$G$11),A245+IF(NOT(F246),0,IF(Blad2!L246=1,1,0)),Blad1!E263)</f>
        <v>0</v>
      </c>
      <c r="B246" s="22">
        <f t="shared" si="27"/>
        <v>220</v>
      </c>
      <c r="C246" s="2">
        <f t="shared" si="22"/>
        <v>2</v>
      </c>
      <c r="D246" s="4">
        <f t="shared" si="23"/>
        <v>0</v>
      </c>
      <c r="E246" s="4">
        <f t="shared" si="24"/>
        <v>0</v>
      </c>
      <c r="F246" s="2" t="b">
        <f t="shared" si="25"/>
        <v>1</v>
      </c>
      <c r="G246" s="2">
        <f>IF(OR(C246=6,C246=7),0,IF(B246&lt;=LARGE(Blad1!$G$10:$G$11,1),IF(NOT(F246),VLOOKUP(C246,$H$3:$I$7,2,FALSE),0),0))</f>
        <v>0</v>
      </c>
      <c r="H246" s="2">
        <f t="shared" si="26"/>
        <v>0</v>
      </c>
      <c r="I246" s="2">
        <f>IF(B246&lt;=LARGE(Blad1!$G$10:$G$11,1),I245+H246,I245)</f>
        <v>1</v>
      </c>
      <c r="L246" s="2">
        <f>IF(VLOOKUP(Blad2!C246,Blad2!$H$3:$I$9,2,FALSE)&gt;0,1,0)</f>
        <v>0</v>
      </c>
      <c r="M246" s="2">
        <f>IF(Blad2!G246&gt;0,M245+L246,M245)</f>
        <v>0</v>
      </c>
    </row>
    <row r="247" spans="1:13" x14ac:dyDescent="0.2">
      <c r="A247" s="2">
        <f>IF(B247&gt;IF(Blad1!$G$9=0,Blad1!$G$10,Blad1!$G$11),A246+IF(NOT(F247),0,IF(Blad2!L247=1,1,0)),Blad1!E264)</f>
        <v>0</v>
      </c>
      <c r="B247" s="22">
        <f t="shared" si="27"/>
        <v>221</v>
      </c>
      <c r="C247" s="2">
        <f t="shared" si="22"/>
        <v>3</v>
      </c>
      <c r="D247" s="4">
        <f t="shared" si="23"/>
        <v>0</v>
      </c>
      <c r="E247" s="4">
        <f t="shared" si="24"/>
        <v>0</v>
      </c>
      <c r="F247" s="2" t="b">
        <f t="shared" si="25"/>
        <v>1</v>
      </c>
      <c r="G247" s="2">
        <f>IF(OR(C247=6,C247=7),0,IF(B247&lt;=LARGE(Blad1!$G$10:$G$11,1),IF(NOT(F247),VLOOKUP(C247,$H$3:$I$7,2,FALSE),0),0))</f>
        <v>0</v>
      </c>
      <c r="H247" s="2">
        <f t="shared" si="26"/>
        <v>0</v>
      </c>
      <c r="I247" s="2">
        <f>IF(B247&lt;=LARGE(Blad1!$G$10:$G$11,1),I246+H247,I246)</f>
        <v>1</v>
      </c>
      <c r="L247" s="2">
        <f>IF(VLOOKUP(Blad2!C247,Blad2!$H$3:$I$9,2,FALSE)&gt;0,1,0)</f>
        <v>0</v>
      </c>
      <c r="M247" s="2">
        <f>IF(Blad2!G247&gt;0,M246+L247,M246)</f>
        <v>0</v>
      </c>
    </row>
    <row r="248" spans="1:13" x14ac:dyDescent="0.2">
      <c r="A248" s="2">
        <f>IF(B248&gt;IF(Blad1!$G$9=0,Blad1!$G$10,Blad1!$G$11),A247+IF(NOT(F248),0,IF(Blad2!L248=1,1,0)),Blad1!E265)</f>
        <v>0</v>
      </c>
      <c r="B248" s="22">
        <f t="shared" si="27"/>
        <v>222</v>
      </c>
      <c r="C248" s="2">
        <f t="shared" si="22"/>
        <v>4</v>
      </c>
      <c r="D248" s="4">
        <f t="shared" si="23"/>
        <v>0</v>
      </c>
      <c r="E248" s="4">
        <f t="shared" si="24"/>
        <v>0</v>
      </c>
      <c r="F248" s="2" t="b">
        <f t="shared" si="25"/>
        <v>1</v>
      </c>
      <c r="G248" s="2">
        <f>IF(OR(C248=6,C248=7),0,IF(B248&lt;=LARGE(Blad1!$G$10:$G$11,1),IF(NOT(F248),VLOOKUP(C248,$H$3:$I$7,2,FALSE),0),0))</f>
        <v>0</v>
      </c>
      <c r="H248" s="2">
        <f t="shared" si="26"/>
        <v>0</v>
      </c>
      <c r="I248" s="2">
        <f>IF(B248&lt;=LARGE(Blad1!$G$10:$G$11,1),I247+H248,I247)</f>
        <v>1</v>
      </c>
      <c r="L248" s="2">
        <f>IF(VLOOKUP(Blad2!C248,Blad2!$H$3:$I$9,2,FALSE)&gt;0,1,0)</f>
        <v>0</v>
      </c>
      <c r="M248" s="2">
        <f>IF(Blad2!G248&gt;0,M247+L248,M247)</f>
        <v>0</v>
      </c>
    </row>
    <row r="249" spans="1:13" x14ac:dyDescent="0.2">
      <c r="A249" s="2">
        <f>IF(B249&gt;IF(Blad1!$G$9=0,Blad1!$G$10,Blad1!$G$11),A248+IF(NOT(F249),0,IF(Blad2!L249=1,1,0)),Blad1!E266)</f>
        <v>0</v>
      </c>
      <c r="B249" s="22">
        <f t="shared" si="27"/>
        <v>223</v>
      </c>
      <c r="C249" s="2">
        <f t="shared" si="22"/>
        <v>5</v>
      </c>
      <c r="D249" s="4">
        <f t="shared" si="23"/>
        <v>0</v>
      </c>
      <c r="E249" s="4">
        <f t="shared" si="24"/>
        <v>0</v>
      </c>
      <c r="F249" s="2" t="b">
        <f t="shared" si="25"/>
        <v>1</v>
      </c>
      <c r="G249" s="2">
        <f>IF(OR(C249=6,C249=7),0,IF(B249&lt;=LARGE(Blad1!$G$10:$G$11,1),IF(NOT(F249),VLOOKUP(C249,$H$3:$I$7,2,FALSE),0),0))</f>
        <v>0</v>
      </c>
      <c r="H249" s="2">
        <f t="shared" si="26"/>
        <v>0</v>
      </c>
      <c r="I249" s="2">
        <f>IF(B249&lt;=LARGE(Blad1!$G$10:$G$11,1),I248+H249,I248)</f>
        <v>1</v>
      </c>
      <c r="L249" s="2">
        <f>IF(VLOOKUP(Blad2!C249,Blad2!$H$3:$I$9,2,FALSE)&gt;0,1,0)</f>
        <v>0</v>
      </c>
      <c r="M249" s="2">
        <f>IF(Blad2!G249&gt;0,M248+L249,M248)</f>
        <v>0</v>
      </c>
    </row>
    <row r="250" spans="1:13" x14ac:dyDescent="0.2">
      <c r="A250" s="2">
        <f>IF(B250&gt;IF(Blad1!$G$9=0,Blad1!$G$10,Blad1!$G$11),A249+IF(NOT(F250),0,IF(Blad2!L250=1,1,0)),Blad1!E267)</f>
        <v>0</v>
      </c>
      <c r="B250" s="22">
        <f t="shared" si="27"/>
        <v>224</v>
      </c>
      <c r="C250" s="2">
        <f t="shared" si="22"/>
        <v>6</v>
      </c>
      <c r="D250" s="4">
        <f t="shared" si="23"/>
        <v>0</v>
      </c>
      <c r="E250" s="4">
        <f t="shared" si="24"/>
        <v>0</v>
      </c>
      <c r="F250" s="2" t="b">
        <f t="shared" si="25"/>
        <v>1</v>
      </c>
      <c r="G250" s="2">
        <f>IF(OR(C250=6,C250=7),0,IF(B250&lt;=LARGE(Blad1!$G$10:$G$11,1),IF(NOT(F250),VLOOKUP(C250,$H$3:$I$7,2,FALSE),0),0))</f>
        <v>0</v>
      </c>
      <c r="H250" s="2">
        <f t="shared" si="26"/>
        <v>0</v>
      </c>
      <c r="I250" s="2">
        <f>IF(B250&lt;=LARGE(Blad1!$G$10:$G$11,1),I249+H250,I249)</f>
        <v>1</v>
      </c>
      <c r="L250" s="2">
        <f>IF(VLOOKUP(Blad2!C250,Blad2!$H$3:$I$9,2,FALSE)&gt;0,1,0)</f>
        <v>0</v>
      </c>
      <c r="M250" s="2">
        <f>IF(Blad2!G250&gt;0,M249+L250,M249)</f>
        <v>0</v>
      </c>
    </row>
    <row r="251" spans="1:13" x14ac:dyDescent="0.2">
      <c r="A251" s="2">
        <f>IF(B251&gt;IF(Blad1!$G$9=0,Blad1!$G$10,Blad1!$G$11),A250+IF(NOT(F251),0,IF(Blad2!L251=1,1,0)),Blad1!E268)</f>
        <v>0</v>
      </c>
      <c r="B251" s="22">
        <f t="shared" si="27"/>
        <v>225</v>
      </c>
      <c r="C251" s="2">
        <f t="shared" si="22"/>
        <v>7</v>
      </c>
      <c r="D251" s="4">
        <f t="shared" si="23"/>
        <v>0</v>
      </c>
      <c r="E251" s="4">
        <f t="shared" si="24"/>
        <v>0</v>
      </c>
      <c r="F251" s="2" t="b">
        <f t="shared" si="25"/>
        <v>1</v>
      </c>
      <c r="G251" s="2">
        <f>IF(OR(C251=6,C251=7),0,IF(B251&lt;=LARGE(Blad1!$G$10:$G$11,1),IF(NOT(F251),VLOOKUP(C251,$H$3:$I$7,2,FALSE),0),0))</f>
        <v>0</v>
      </c>
      <c r="H251" s="2">
        <f t="shared" si="26"/>
        <v>0</v>
      </c>
      <c r="I251" s="2">
        <f>IF(B251&lt;=LARGE(Blad1!$G$10:$G$11,1),I250+H251,I250)</f>
        <v>1</v>
      </c>
      <c r="L251" s="2">
        <f>IF(VLOOKUP(Blad2!C251,Blad2!$H$3:$I$9,2,FALSE)&gt;0,1,0)</f>
        <v>0</v>
      </c>
      <c r="M251" s="2">
        <f>IF(Blad2!G251&gt;0,M250+L251,M250)</f>
        <v>0</v>
      </c>
    </row>
    <row r="252" spans="1:13" x14ac:dyDescent="0.2">
      <c r="A252" s="2">
        <f>IF(B252&gt;IF(Blad1!$G$9=0,Blad1!$G$10,Blad1!$G$11),A251+IF(NOT(F252),0,IF(Blad2!L252=1,1,0)),Blad1!E269)</f>
        <v>0</v>
      </c>
      <c r="B252" s="22">
        <f t="shared" si="27"/>
        <v>226</v>
      </c>
      <c r="C252" s="2">
        <f t="shared" si="22"/>
        <v>1</v>
      </c>
      <c r="D252" s="4">
        <f t="shared" si="23"/>
        <v>0</v>
      </c>
      <c r="E252" s="4">
        <f t="shared" si="24"/>
        <v>0</v>
      </c>
      <c r="F252" s="2" t="b">
        <f t="shared" si="25"/>
        <v>1</v>
      </c>
      <c r="G252" s="2">
        <f>IF(OR(C252=6,C252=7),0,IF(B252&lt;=LARGE(Blad1!$G$10:$G$11,1),IF(NOT(F252),VLOOKUP(C252,$H$3:$I$7,2,FALSE),0),0))</f>
        <v>0</v>
      </c>
      <c r="H252" s="2">
        <f t="shared" si="26"/>
        <v>0</v>
      </c>
      <c r="I252" s="2">
        <f>IF(B252&lt;=LARGE(Blad1!$G$10:$G$11,1),I251+H252,I251)</f>
        <v>1</v>
      </c>
      <c r="L252" s="2">
        <f>IF(VLOOKUP(Blad2!C252,Blad2!$H$3:$I$9,2,FALSE)&gt;0,1,0)</f>
        <v>0</v>
      </c>
      <c r="M252" s="2">
        <f>IF(Blad2!G252&gt;0,M251+L252,M251)</f>
        <v>0</v>
      </c>
    </row>
    <row r="253" spans="1:13" x14ac:dyDescent="0.2">
      <c r="A253" s="2">
        <f>IF(B253&gt;IF(Blad1!$G$9=0,Blad1!$G$10,Blad1!$G$11),A252+IF(NOT(F253),0,IF(Blad2!L253=1,1,0)),Blad1!E270)</f>
        <v>0</v>
      </c>
      <c r="B253" s="22">
        <f t="shared" si="27"/>
        <v>227</v>
      </c>
      <c r="C253" s="2">
        <f t="shared" si="22"/>
        <v>2</v>
      </c>
      <c r="D253" s="4">
        <f t="shared" si="23"/>
        <v>0</v>
      </c>
      <c r="E253" s="4">
        <f t="shared" si="24"/>
        <v>0</v>
      </c>
      <c r="F253" s="2" t="b">
        <f t="shared" si="25"/>
        <v>1</v>
      </c>
      <c r="G253" s="2">
        <f>IF(OR(C253=6,C253=7),0,IF(B253&lt;=LARGE(Blad1!$G$10:$G$11,1),IF(NOT(F253),VLOOKUP(C253,$H$3:$I$7,2,FALSE),0),0))</f>
        <v>0</v>
      </c>
      <c r="H253" s="2">
        <f t="shared" si="26"/>
        <v>0</v>
      </c>
      <c r="I253" s="2">
        <f>IF(B253&lt;=LARGE(Blad1!$G$10:$G$11,1),I252+H253,I252)</f>
        <v>1</v>
      </c>
      <c r="L253" s="2">
        <f>IF(VLOOKUP(Blad2!C253,Blad2!$H$3:$I$9,2,FALSE)&gt;0,1,0)</f>
        <v>0</v>
      </c>
      <c r="M253" s="2">
        <f>IF(Blad2!G253&gt;0,M252+L253,M252)</f>
        <v>0</v>
      </c>
    </row>
    <row r="254" spans="1:13" x14ac:dyDescent="0.2">
      <c r="A254" s="2">
        <f>IF(B254&gt;IF(Blad1!$G$9=0,Blad1!$G$10,Blad1!$G$11),A253+IF(NOT(F254),0,IF(Blad2!L254=1,1,0)),Blad1!E271)</f>
        <v>0</v>
      </c>
      <c r="B254" s="22">
        <f t="shared" si="27"/>
        <v>228</v>
      </c>
      <c r="C254" s="2">
        <f t="shared" si="22"/>
        <v>3</v>
      </c>
      <c r="D254" s="4">
        <f t="shared" si="23"/>
        <v>0</v>
      </c>
      <c r="E254" s="4">
        <f t="shared" si="24"/>
        <v>0</v>
      </c>
      <c r="F254" s="2" t="b">
        <f t="shared" si="25"/>
        <v>1</v>
      </c>
      <c r="G254" s="2">
        <f>IF(OR(C254=6,C254=7),0,IF(B254&lt;=LARGE(Blad1!$G$10:$G$11,1),IF(NOT(F254),VLOOKUP(C254,$H$3:$I$7,2,FALSE),0),0))</f>
        <v>0</v>
      </c>
      <c r="H254" s="2">
        <f t="shared" si="26"/>
        <v>0</v>
      </c>
      <c r="I254" s="2">
        <f>IF(B254&lt;=LARGE(Blad1!$G$10:$G$11,1),I253+H254,I253)</f>
        <v>1</v>
      </c>
      <c r="L254" s="2">
        <f>IF(VLOOKUP(Blad2!C254,Blad2!$H$3:$I$9,2,FALSE)&gt;0,1,0)</f>
        <v>0</v>
      </c>
      <c r="M254" s="2">
        <f>IF(Blad2!G254&gt;0,M253+L254,M253)</f>
        <v>0</v>
      </c>
    </row>
    <row r="255" spans="1:13" x14ac:dyDescent="0.2">
      <c r="A255" s="2">
        <f>IF(B255&gt;IF(Blad1!$G$9=0,Blad1!$G$10,Blad1!$G$11),A254+IF(NOT(F255),0,IF(Blad2!L255=1,1,0)),Blad1!E272)</f>
        <v>0</v>
      </c>
      <c r="B255" s="22">
        <f t="shared" si="27"/>
        <v>229</v>
      </c>
      <c r="C255" s="2">
        <f t="shared" si="22"/>
        <v>4</v>
      </c>
      <c r="D255" s="4">
        <f t="shared" si="23"/>
        <v>0</v>
      </c>
      <c r="E255" s="4">
        <f t="shared" si="24"/>
        <v>0</v>
      </c>
      <c r="F255" s="2" t="b">
        <f t="shared" si="25"/>
        <v>1</v>
      </c>
      <c r="G255" s="2">
        <f>IF(OR(C255=6,C255=7),0,IF(B255&lt;=LARGE(Blad1!$G$10:$G$11,1),IF(NOT(F255),VLOOKUP(C255,$H$3:$I$7,2,FALSE),0),0))</f>
        <v>0</v>
      </c>
      <c r="H255" s="2">
        <f t="shared" si="26"/>
        <v>0</v>
      </c>
      <c r="I255" s="2">
        <f>IF(B255&lt;=LARGE(Blad1!$G$10:$G$11,1),I254+H255,I254)</f>
        <v>1</v>
      </c>
      <c r="L255" s="2">
        <f>IF(VLOOKUP(Blad2!C255,Blad2!$H$3:$I$9,2,FALSE)&gt;0,1,0)</f>
        <v>0</v>
      </c>
      <c r="M255" s="2">
        <f>IF(Blad2!G255&gt;0,M254+L255,M254)</f>
        <v>0</v>
      </c>
    </row>
    <row r="256" spans="1:13" x14ac:dyDescent="0.2">
      <c r="A256" s="2">
        <f>IF(B256&gt;IF(Blad1!$G$9=0,Blad1!$G$10,Blad1!$G$11),A255+IF(NOT(F256),0,IF(Blad2!L256=1,1,0)),Blad1!E273)</f>
        <v>0</v>
      </c>
      <c r="B256" s="22">
        <f t="shared" si="27"/>
        <v>230</v>
      </c>
      <c r="C256" s="2">
        <f t="shared" si="22"/>
        <v>5</v>
      </c>
      <c r="D256" s="4">
        <f t="shared" si="23"/>
        <v>0</v>
      </c>
      <c r="E256" s="4">
        <f t="shared" si="24"/>
        <v>0</v>
      </c>
      <c r="F256" s="2" t="b">
        <f t="shared" si="25"/>
        <v>1</v>
      </c>
      <c r="G256" s="2">
        <f>IF(OR(C256=6,C256=7),0,IF(B256&lt;=LARGE(Blad1!$G$10:$G$11,1),IF(NOT(F256),VLOOKUP(C256,$H$3:$I$7,2,FALSE),0),0))</f>
        <v>0</v>
      </c>
      <c r="H256" s="2">
        <f t="shared" si="26"/>
        <v>0</v>
      </c>
      <c r="I256" s="2">
        <f>IF(B256&lt;=LARGE(Blad1!$G$10:$G$11,1),I255+H256,I255)</f>
        <v>1</v>
      </c>
      <c r="L256" s="2">
        <f>IF(VLOOKUP(Blad2!C256,Blad2!$H$3:$I$9,2,FALSE)&gt;0,1,0)</f>
        <v>0</v>
      </c>
      <c r="M256" s="2">
        <f>IF(Blad2!G256&gt;0,M255+L256,M255)</f>
        <v>0</v>
      </c>
    </row>
    <row r="257" spans="1:13" x14ac:dyDescent="0.2">
      <c r="A257" s="2">
        <f>IF(B257&gt;IF(Blad1!$G$9=0,Blad1!$G$10,Blad1!$G$11),A256+IF(NOT(F257),0,IF(Blad2!L257=1,1,0)),Blad1!E274)</f>
        <v>0</v>
      </c>
      <c r="B257" s="22">
        <f t="shared" si="27"/>
        <v>231</v>
      </c>
      <c r="C257" s="2">
        <f t="shared" si="22"/>
        <v>6</v>
      </c>
      <c r="D257" s="4">
        <f t="shared" si="23"/>
        <v>0</v>
      </c>
      <c r="E257" s="4">
        <f t="shared" si="24"/>
        <v>0</v>
      </c>
      <c r="F257" s="2" t="b">
        <f t="shared" si="25"/>
        <v>1</v>
      </c>
      <c r="G257" s="2">
        <f>IF(OR(C257=6,C257=7),0,IF(B257&lt;=LARGE(Blad1!$G$10:$G$11,1),IF(NOT(F257),VLOOKUP(C257,$H$3:$I$7,2,FALSE),0),0))</f>
        <v>0</v>
      </c>
      <c r="H257" s="2">
        <f t="shared" si="26"/>
        <v>0</v>
      </c>
      <c r="I257" s="2">
        <f>IF(B257&lt;=LARGE(Blad1!$G$10:$G$11,1),I256+H257,I256)</f>
        <v>1</v>
      </c>
      <c r="L257" s="2">
        <f>IF(VLOOKUP(Blad2!C257,Blad2!$H$3:$I$9,2,FALSE)&gt;0,1,0)</f>
        <v>0</v>
      </c>
      <c r="M257" s="2">
        <f>IF(Blad2!G257&gt;0,M256+L257,M256)</f>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
  <sheetViews>
    <sheetView workbookViewId="0"/>
  </sheetViews>
  <sheetFormatPr defaultRowHeight="12.75" x14ac:dyDescent="0.2"/>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EB80555E288B48B2C8E98E1C8E7BA6" ma:contentTypeVersion="16" ma:contentTypeDescription="Een nieuw document maken." ma:contentTypeScope="" ma:versionID="75b239e469959309375bed9903ef1141">
  <xsd:schema xmlns:xsd="http://www.w3.org/2001/XMLSchema" xmlns:xs="http://www.w3.org/2001/XMLSchema" xmlns:p="http://schemas.microsoft.com/office/2006/metadata/properties" xmlns:ns2="97a91d77-741d-49ea-b65e-29b2b40d5017" xmlns:ns3="045846ba-9bf4-42f6-9d19-e437f279271a" targetNamespace="http://schemas.microsoft.com/office/2006/metadata/properties" ma:root="true" ma:fieldsID="c20bae8dbef05e821b5ee48c6c4266f2" ns2:_="" ns3:_="">
    <xsd:import namespace="97a91d77-741d-49ea-b65e-29b2b40d5017"/>
    <xsd:import namespace="045846ba-9bf4-42f6-9d19-e437f27927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a91d77-741d-49ea-b65e-29b2b40d5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d9022340-908c-43b2-811c-54e2a8c4c7a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5846ba-9bf4-42f6-9d19-e437f279271a"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d56237a9-0222-4a85-89b0-86e2a9ba5a45}" ma:internalName="TaxCatchAll" ma:showField="CatchAllData" ma:web="045846ba-9bf4-42f6-9d19-e437f27927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7a91d77-741d-49ea-b65e-29b2b40d5017">
      <Terms xmlns="http://schemas.microsoft.com/office/infopath/2007/PartnerControls"/>
    </lcf76f155ced4ddcb4097134ff3c332f>
    <TaxCatchAll xmlns="045846ba-9bf4-42f6-9d19-e437f279271a" xsi:nil="true"/>
  </documentManagement>
</p:properties>
</file>

<file path=customXml/itemProps1.xml><?xml version="1.0" encoding="utf-8"?>
<ds:datastoreItem xmlns:ds="http://schemas.openxmlformats.org/officeDocument/2006/customXml" ds:itemID="{59787954-7021-46A6-A779-7871DB6A3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a91d77-741d-49ea-b65e-29b2b40d5017"/>
    <ds:schemaRef ds:uri="045846ba-9bf4-42f6-9d19-e437f27927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9A2D56-21CD-4265-BA97-932211A5A427}">
  <ds:schemaRefs>
    <ds:schemaRef ds:uri="http://schemas.microsoft.com/sharepoint/v3/contenttype/forms"/>
  </ds:schemaRefs>
</ds:datastoreItem>
</file>

<file path=customXml/itemProps3.xml><?xml version="1.0" encoding="utf-8"?>
<ds:datastoreItem xmlns:ds="http://schemas.openxmlformats.org/officeDocument/2006/customXml" ds:itemID="{A4F71870-A61E-4237-8E58-5132A903BC75}">
  <ds:schemaRefs>
    <ds:schemaRef ds:uri="http://schemas.microsoft.com/office/2006/metadata/properties"/>
    <ds:schemaRef ds:uri="http://schemas.microsoft.com/office/infopath/2007/PartnerControls"/>
    <ds:schemaRef ds:uri="97a91d77-741d-49ea-b65e-29b2b40d5017"/>
    <ds:schemaRef ds:uri="045846ba-9bf4-42f6-9d19-e437f27927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Blad1</vt:lpstr>
      <vt:lpstr>Blad2</vt:lpstr>
      <vt:lpstr>Blad3</vt:lpstr>
      <vt:lpstr>Blad1!Afdrukbereik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Eelco Schouten</dc:creator>
  <cp:keywords/>
  <dc:description/>
  <cp:lastModifiedBy>Michiel Nieuwenhuijsen</cp:lastModifiedBy>
  <cp:revision/>
  <dcterms:created xsi:type="dcterms:W3CDTF">2003-10-03T12:17:00Z</dcterms:created>
  <dcterms:modified xsi:type="dcterms:W3CDTF">2025-06-06T09:07:37Z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0x010100EEEB80555E288B48B2C8E98E1C8E7BA6</vt:lpwstr>
  </property>
  <property fmtid="{D5CDD505-2E9C-101B-9397-08002B2CF9AE}" pid="3" name="MediaServiceImageTags">
    <vt:lpwstr/>
  </property>
</Properties>
</file>